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08" windowWidth="12288" windowHeight="6948" tabRatio="930" activeTab="5"/>
  </bookViews>
  <sheets>
    <sheet name="D1. Member Months" sheetId="1" r:id="rId1"/>
    <sheet name="D2.S Services in Waiver Cost" sheetId="2" r:id="rId2"/>
    <sheet name="D2.A Admin in Waiver Cost" sheetId="3" r:id="rId3"/>
    <sheet name="D3. Actual Waiver Cost" sheetId="4" r:id="rId4"/>
    <sheet name="D4. Adjustments in Projection" sheetId="5" r:id="rId5"/>
    <sheet name="D5. Waiver Cost Projection" sheetId="6" r:id="rId6"/>
    <sheet name="D6. RO Targets" sheetId="7" r:id="rId7"/>
    <sheet name="D7. Summary" sheetId="8" r:id="rId8"/>
  </sheets>
  <definedNames>
    <definedName name="_xlnm.Print_Area" localSheetId="1">'D2.S Services in Waiver Cost'!$A$1:$I$41</definedName>
    <definedName name="_xlnm.Print_Area" localSheetId="3">'D3. Actual Waiver Cost'!$A$1:$O$28</definedName>
    <definedName name="_xlnm.Print_Area" localSheetId="5">'D5. Waiver Cost Projection'!$A$1:$AB$38</definedName>
    <definedName name="_xlnm.Print_Area" localSheetId="6">'D6. RO Targets'!$A$1:$AI$47</definedName>
    <definedName name="_xlnm.Print_Area" localSheetId="7">'D7. Summary'!$A$1:$J$62</definedName>
    <definedName name="_xlnm.Print_Titles" localSheetId="1">'D2.S Services in Waiver Cost'!$A:$D,'D2.S Services in Waiver Cost'!$1:$1</definedName>
    <definedName name="_xlnm.Print_Titles" localSheetId="3">'D3. Actual Waiver Cost'!$A:$C,'D3. Actual Waiver Cost'!$1:$3</definedName>
    <definedName name="_xlnm.Print_Titles" localSheetId="5">'D5. Waiver Cost Projection'!$A:$B,'D5. Waiver Cost Projection'!$1:$3</definedName>
    <definedName name="_xlnm.Print_Titles" localSheetId="6">'D6. RO Targets'!$1:$3</definedName>
    <definedName name="_xlnm.Print_Titles" localSheetId="7">'D7. Summary'!$A:$C,'D7. Summary'!$1:$3</definedName>
    <definedName name="Z_12599F2F_0B91_11D7_BEB7_000629BE218C_.wvu.PrintArea" localSheetId="5" hidden="1">'D5. Waiver Cost Projection'!$A$1:$AB$36</definedName>
    <definedName name="Z_2CDD54E7_0D43_43D8_97AB_3E3C5310036F_.wvu.PrintArea" localSheetId="1" hidden="1">'D2.S Services in Waiver Cost'!$A$1:$I$47</definedName>
    <definedName name="Z_2CDD54E7_0D43_43D8_97AB_3E3C5310036F_.wvu.PrintArea" localSheetId="3" hidden="1">'D3. Actual Waiver Cost'!$A$1:$O$28</definedName>
    <definedName name="Z_2CDD54E7_0D43_43D8_97AB_3E3C5310036F_.wvu.PrintArea" localSheetId="5" hidden="1">'D5. Waiver Cost Projection'!$A$1:$AB$38</definedName>
    <definedName name="Z_2CDD54E7_0D43_43D8_97AB_3E3C5310036F_.wvu.PrintArea" localSheetId="7" hidden="1">'D7. Summary'!$A$1:$Q$39</definedName>
    <definedName name="Z_2CDD54E7_0D43_43D8_97AB_3E3C5310036F_.wvu.PrintTitles" localSheetId="1" hidden="1">'D2.S Services in Waiver Cost'!$A:$D,'D2.S Services in Waiver Cost'!$1:$1</definedName>
    <definedName name="Z_2CDD54E7_0D43_43D8_97AB_3E3C5310036F_.wvu.PrintTitles" localSheetId="3" hidden="1">'D3. Actual Waiver Cost'!$A:$C,'D3. Actual Waiver Cost'!$1:$3</definedName>
    <definedName name="Z_2CDD54E7_0D43_43D8_97AB_3E3C5310036F_.wvu.PrintTitles" localSheetId="5" hidden="1">'D5. Waiver Cost Projection'!$A:$B,'D5. Waiver Cost Projection'!$1:$3</definedName>
    <definedName name="Z_2CDD54E7_0D43_43D8_97AB_3E3C5310036F_.wvu.PrintTitles" localSheetId="6" hidden="1">'D6. RO Targets'!$A:$C,'D6. RO Targets'!$1:$3</definedName>
    <definedName name="Z_2CDD54E7_0D43_43D8_97AB_3E3C5310036F_.wvu.PrintTitles" localSheetId="7" hidden="1">'D7. Summary'!$A:$C,'D7. Summary'!$1:$3</definedName>
    <definedName name="Z_7D0B3912_65FA_42B8_B35F_0FF40989CBC0_.wvu.PrintArea" localSheetId="1" hidden="1">'D2.S Services in Waiver Cost'!$A$1:$I$47</definedName>
    <definedName name="Z_7D0B3912_65FA_42B8_B35F_0FF40989CBC0_.wvu.PrintArea" localSheetId="3" hidden="1">'D3. Actual Waiver Cost'!$A$1:$O$28</definedName>
    <definedName name="Z_7D0B3912_65FA_42B8_B35F_0FF40989CBC0_.wvu.PrintArea" localSheetId="5" hidden="1">'D5. Waiver Cost Projection'!$A$1:$AB$38</definedName>
    <definedName name="Z_7D0B3912_65FA_42B8_B35F_0FF40989CBC0_.wvu.PrintArea" localSheetId="7" hidden="1">'D7. Summary'!$A$1:$Q$39</definedName>
    <definedName name="Z_7D0B3912_65FA_42B8_B35F_0FF40989CBC0_.wvu.PrintTitles" localSheetId="1" hidden="1">'D2.S Services in Waiver Cost'!$A:$D,'D2.S Services in Waiver Cost'!$1:$1</definedName>
    <definedName name="Z_7D0B3912_65FA_42B8_B35F_0FF40989CBC0_.wvu.PrintTitles" localSheetId="3" hidden="1">'D3. Actual Waiver Cost'!$A:$C,'D3. Actual Waiver Cost'!$1:$3</definedName>
    <definedName name="Z_7D0B3912_65FA_42B8_B35F_0FF40989CBC0_.wvu.PrintTitles" localSheetId="5" hidden="1">'D5. Waiver Cost Projection'!$A:$B,'D5. Waiver Cost Projection'!$1:$3</definedName>
    <definedName name="Z_7D0B3912_65FA_42B8_B35F_0FF40989CBC0_.wvu.PrintTitles" localSheetId="6" hidden="1">'D6. RO Targets'!$A:$C,'D6. RO Targets'!$1:$3</definedName>
    <definedName name="Z_7D0B3912_65FA_42B8_B35F_0FF40989CBC0_.wvu.PrintTitles" localSheetId="7" hidden="1">'D7. Summary'!$A:$C,'D7. Summary'!$1:$3</definedName>
  </definedNames>
  <calcPr fullCalcOnLoad="1"/>
</workbook>
</file>

<file path=xl/sharedStrings.xml><?xml version="1.0" encoding="utf-8"?>
<sst xmlns="http://schemas.openxmlformats.org/spreadsheetml/2006/main" count="1063" uniqueCount="421">
  <si>
    <t>Row # / Column Letter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</si>
  <si>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</si>
  <si>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</si>
  <si>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</si>
  <si>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</si>
  <si>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</si>
  <si>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</si>
  <si>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</si>
  <si>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</si>
  <si>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</si>
  <si>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</si>
  <si>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</si>
  <si>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</si>
  <si>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</si>
  <si>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All Regions</t>
  </si>
  <si>
    <t>Medicaid Eligibility Group (MEG)</t>
  </si>
  <si>
    <t>Base Year (BY)</t>
  </si>
  <si>
    <t>Projected Year 1</t>
  </si>
  <si>
    <t>Projected Year 2</t>
  </si>
  <si>
    <t>Total Projected</t>
  </si>
  <si>
    <t>(P1)</t>
  </si>
  <si>
    <t>(P2)</t>
  </si>
  <si>
    <t>(D+E)</t>
  </si>
  <si>
    <t>Total Member Months</t>
  </si>
  <si>
    <t>Quarterly % Increase</t>
  </si>
  <si>
    <t>Annualized % Increase Base Year to Year 1 to Year 2</t>
  </si>
  <si>
    <t>State Plan Services</t>
  </si>
  <si>
    <t>All MEGS</t>
  </si>
  <si>
    <t>Service Category</t>
  </si>
  <si>
    <t xml:space="preserve">State Plan </t>
  </si>
  <si>
    <t>1915(b)(3)</t>
  </si>
  <si>
    <t>MCO</t>
  </si>
  <si>
    <t xml:space="preserve">FFS services </t>
  </si>
  <si>
    <t>PCCM</t>
  </si>
  <si>
    <t>PIHP</t>
  </si>
  <si>
    <t>Approved</t>
  </si>
  <si>
    <t>Services</t>
  </si>
  <si>
    <t>Capitated</t>
  </si>
  <si>
    <t xml:space="preserve">Impacted </t>
  </si>
  <si>
    <t xml:space="preserve"> Fee-for Service</t>
  </si>
  <si>
    <t>Reimbursement</t>
  </si>
  <si>
    <t>by MCO</t>
  </si>
  <si>
    <t>X</t>
  </si>
  <si>
    <t>O</t>
  </si>
  <si>
    <t>Base Year (BY) Aggregate Costs</t>
  </si>
  <si>
    <t>Base Year (BY) Per Member Per Month (PMPM) Costs</t>
  </si>
  <si>
    <t xml:space="preserve">1915(b)(3) </t>
  </si>
  <si>
    <t xml:space="preserve">Administration </t>
  </si>
  <si>
    <t>Medicaid Eligibility Group</t>
  </si>
  <si>
    <t>Base Year</t>
  </si>
  <si>
    <t xml:space="preserve">service costs </t>
  </si>
  <si>
    <t>(MEG)</t>
  </si>
  <si>
    <t>Member</t>
  </si>
  <si>
    <t>Fee-for-Service</t>
  </si>
  <si>
    <t>State Plan</t>
  </si>
  <si>
    <t xml:space="preserve">Total Actual </t>
  </si>
  <si>
    <t>Incentive</t>
  </si>
  <si>
    <t>Administration</t>
  </si>
  <si>
    <t>Total Actual</t>
  </si>
  <si>
    <t>Months</t>
  </si>
  <si>
    <t>Costs</t>
  </si>
  <si>
    <t>Service Costs</t>
  </si>
  <si>
    <t xml:space="preserve"> provide documentation)</t>
  </si>
  <si>
    <t>schedule categories)</t>
  </si>
  <si>
    <t>Waiver Costs</t>
  </si>
  <si>
    <t>(F+G+H+I)</t>
  </si>
  <si>
    <t>(F/C)</t>
  </si>
  <si>
    <t>(G/C)</t>
  </si>
  <si>
    <t>(H/C)</t>
  </si>
  <si>
    <t>(I/C)</t>
  </si>
  <si>
    <t>(J/C)</t>
  </si>
  <si>
    <t>Total</t>
  </si>
  <si>
    <t>Prospective Years 1 and 2 (P1 and P2)</t>
  </si>
  <si>
    <t>Adjustments to the Waiver Cost Projection</t>
  </si>
  <si>
    <t>Adjustments Made</t>
  </si>
  <si>
    <t>Location of Adjustment</t>
  </si>
  <si>
    <t>State Plan Trend</t>
  </si>
  <si>
    <t xml:space="preserve">State Plan Programmatic/policy/pricing changes </t>
  </si>
  <si>
    <t>Administrative Cost Adjustment</t>
  </si>
  <si>
    <t>Incentives (not in cap payment) Adjustments</t>
  </si>
  <si>
    <t xml:space="preserve">Other 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</si>
  <si>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</si>
  <si>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</si>
  <si>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</si>
  <si>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</si>
  <si>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</si>
  <si>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</si>
  <si>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</si>
  <si>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</si>
  <si>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</si>
  <si>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</si>
  <si>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AA</t>
  </si>
  <si>
    <t>AB</t>
  </si>
  <si>
    <t>Note: Complete this Appendix for all Prospective Years</t>
  </si>
  <si>
    <t>Waiver Cost Projection</t>
  </si>
  <si>
    <t>Base Year Per Member Per Month (PMPM) Costs</t>
  </si>
  <si>
    <t>Base Year PMPM</t>
  </si>
  <si>
    <t>PMPM Effect of</t>
  </si>
  <si>
    <t>Program Adjustment</t>
  </si>
  <si>
    <t>Aggregate PMPM</t>
  </si>
  <si>
    <t>Total P1 PMPM</t>
  </si>
  <si>
    <t>Incentive Cost</t>
  </si>
  <si>
    <t>1915(b)(3) Service Costs</t>
  </si>
  <si>
    <t>Administration Costs</t>
  </si>
  <si>
    <t>Inflation Adjustment</t>
  </si>
  <si>
    <t>Inflation</t>
  </si>
  <si>
    <t>[Enter Description</t>
  </si>
  <si>
    <t>Program</t>
  </si>
  <si>
    <t>Effect of State</t>
  </si>
  <si>
    <t>State Plan Service</t>
  </si>
  <si>
    <t>1915(b)(3) Service</t>
  </si>
  <si>
    <t>Administration Cost</t>
  </si>
  <si>
    <t>Projected</t>
  </si>
  <si>
    <t>Member Months</t>
  </si>
  <si>
    <t>Service Costs*</t>
  </si>
  <si>
    <t>Costs*</t>
  </si>
  <si>
    <t>Waiver Costs*</t>
  </si>
  <si>
    <t>(Annual Year 1)</t>
  </si>
  <si>
    <t>Adjustment</t>
  </si>
  <si>
    <t>Here]</t>
  </si>
  <si>
    <t>Plan Service Adj.</t>
  </si>
  <si>
    <t>Cost Projection</t>
  </si>
  <si>
    <t>Projection</t>
  </si>
  <si>
    <t>(Preprint Explains)</t>
  </si>
  <si>
    <t>(IxJ)</t>
  </si>
  <si>
    <t>(K+M)</t>
  </si>
  <si>
    <t>(I+N)</t>
  </si>
  <si>
    <t>(PxQ)</t>
  </si>
  <si>
    <t>(P+R)</t>
  </si>
  <si>
    <t>(T+V)</t>
  </si>
  <si>
    <t>(XxY)</t>
  </si>
  <si>
    <t>(X+Z)</t>
  </si>
  <si>
    <t xml:space="preserve">Total </t>
  </si>
  <si>
    <t>P1 Per Member Per Month (PMPM) Costs</t>
  </si>
  <si>
    <t>P1 PMPM</t>
  </si>
  <si>
    <t>Total P2 PMPM</t>
  </si>
  <si>
    <t xml:space="preserve"> </t>
  </si>
  <si>
    <t>(Annual Year 2)</t>
  </si>
  <si>
    <t>(same as O13-O18)</t>
  </si>
  <si>
    <t>(same as S13-S18)</t>
  </si>
  <si>
    <t>(same as AA13-AA18)</t>
  </si>
  <si>
    <t>(same as AB13-AB18)</t>
  </si>
  <si>
    <t>(O+S+W+AA)</t>
  </si>
  <si>
    <t>Q1 Quarterly Projected Costs</t>
  </si>
  <si>
    <t>Q2 Quarterly Projected Costs</t>
  </si>
  <si>
    <t>Q3 Quarterly Projected Costs</t>
  </si>
  <si>
    <t>Q4 Quarterly Projected Costs</t>
  </si>
  <si>
    <t>Medicaid</t>
  </si>
  <si>
    <t>Year 1</t>
  </si>
  <si>
    <t>Total PMPM</t>
  </si>
  <si>
    <t>64.9WAV/64.21UWAV</t>
  </si>
  <si>
    <t>64.10 WAV</t>
  </si>
  <si>
    <t>Eligibility Group</t>
  </si>
  <si>
    <t>Projections</t>
  </si>
  <si>
    <t xml:space="preserve"> include incentives</t>
  </si>
  <si>
    <t>Q5 Quarterly Projected Costs</t>
  </si>
  <si>
    <t>Q6 Quarterly Projected Costs</t>
  </si>
  <si>
    <t>Q7 Quarterly Projected Costs</t>
  </si>
  <si>
    <t>Q8 Quarterly Projected Costs</t>
  </si>
  <si>
    <t>Year 2</t>
  </si>
  <si>
    <t>BY PMPM</t>
  </si>
  <si>
    <t xml:space="preserve">Overall </t>
  </si>
  <si>
    <t>BY to P1 Change</t>
  </si>
  <si>
    <t>(annual)</t>
  </si>
  <si>
    <t>Total Base Year Expenditures</t>
  </si>
  <si>
    <t>Overall</t>
  </si>
  <si>
    <t>P1 to P2 Change</t>
  </si>
  <si>
    <t>BY to P2 Change</t>
  </si>
  <si>
    <t>(annualized)</t>
  </si>
  <si>
    <r>
      <t xml:space="preserve">Instructions: </t>
    </r>
    <r>
      <rPr>
        <sz val="10"/>
        <rFont val="Arial"/>
        <family val="2"/>
      </rPr>
      <t>Modify columns as applicable to the waiver entity type and structure to note services in different MEGs.</t>
    </r>
  </si>
  <si>
    <t>(Attach list using CMS 64.10 Waiver</t>
  </si>
  <si>
    <t>FFS Incentive</t>
  </si>
  <si>
    <t>(Same as D13-D18)</t>
  </si>
  <si>
    <t>(same as W13-W18)</t>
  </si>
  <si>
    <t>(Same as G13-G18)</t>
  </si>
  <si>
    <t>(TxU)</t>
  </si>
  <si>
    <t>(Same as E13-E18)</t>
  </si>
  <si>
    <t xml:space="preserve">** If additional columns are needed in order to identify all of the adjustments being made, please insert the appropriate number of columns and label them accordingly.  </t>
  </si>
  <si>
    <t>P2 PMPM</t>
  </si>
  <si>
    <t>Estimated Member Month Calculations</t>
  </si>
  <si>
    <t>Services in Actual Waiver Cost (Comprehensive and Expedited)</t>
  </si>
  <si>
    <t>Adjustments and Services in Waiver Cost Projection (Comprehensive and Expedited)</t>
  </si>
  <si>
    <t>P1 Projected PMPM Costs (Totals weighted on Projected Year 1 Member Months)</t>
  </si>
  <si>
    <t>P2 Projected PMPM Costs (Totals weighted on Projected Year 2 Member Months)</t>
  </si>
  <si>
    <t>(H+M)</t>
  </si>
  <si>
    <t>Total P1 Projected</t>
  </si>
  <si>
    <t>Total P2 Projected</t>
  </si>
  <si>
    <t>Total Projected Waiver Expenditures P2 including casemix</t>
  </si>
  <si>
    <t>Total Projected Waiver Expenditures P1 including casemix</t>
  </si>
  <si>
    <t>Total Projected Waiver Expenditures P2 + P1 including casemix</t>
  </si>
  <si>
    <t>(not included in capitation rates,</t>
  </si>
  <si>
    <t>((I+K)xL)</t>
  </si>
  <si>
    <t>Projected Quarter 1</t>
  </si>
  <si>
    <t>Projected Quarter 2</t>
  </si>
  <si>
    <t>Projected Quarter 3</t>
  </si>
  <si>
    <t>Projected Quarter 4</t>
  </si>
  <si>
    <t>Projected Quarter 5</t>
  </si>
  <si>
    <t>Projected Quarter 6</t>
  </si>
  <si>
    <t>Projected Quarter 7</t>
  </si>
  <si>
    <t>Projected Quarter 8</t>
  </si>
  <si>
    <t>Prospective Year 1 (P1) Projection for State Plan Services**</t>
  </si>
  <si>
    <t>Prospective Year 2 (P2) Projection for State Plan Services**</t>
  </si>
  <si>
    <t>P1 Projection for Incentive Costs not Included in Capitation Rates**</t>
  </si>
  <si>
    <t>P2 Projection for Incentive Costs not Included in Capitation Rates**</t>
  </si>
  <si>
    <t>P1 Projection for 1915(b)(3) Service Costs**</t>
  </si>
  <si>
    <t>P2 Projection for 1915(b)(3) Service Costs**</t>
  </si>
  <si>
    <t>P1 Projection for Administration Costs**</t>
  </si>
  <si>
    <t>P2 Projection for Administration Costs**</t>
  </si>
  <si>
    <t xml:space="preserve">* For comprehensive waivers, Columns D, E, F, G and H are columns K, L, M, N, and O from the Actual Waiver Cost Spreadsheet D3. For expedited waivers, sum the CMS-64.9 WAV and 64.21UWAV forms and divide by the member months for column D.  </t>
  </si>
  <si>
    <t>Sum the CMS 64.10 WAV forms and divide by the member months for Column G. Sum D+G for Column H.</t>
  </si>
  <si>
    <t xml:space="preserve">Waiver Costs </t>
  </si>
  <si>
    <t>Year 1 and 2</t>
  </si>
  <si>
    <t>(P1 +P2)</t>
  </si>
  <si>
    <t>Base Year Initial Waiver</t>
  </si>
  <si>
    <t>Actual Waiver Cost Initial Waiver Comprehensive Version</t>
  </si>
  <si>
    <t>Actual Waiver Cost Conversion Initial Comprehensive Version</t>
  </si>
  <si>
    <t>Initial Waiver</t>
  </si>
  <si>
    <t>Waiver Cost Projection Initial Comprehensive Version</t>
  </si>
  <si>
    <t>Quarterly CMS Targets for RO CMS-64 Review Initial Waiver</t>
  </si>
  <si>
    <t>Cost Effectiveness Summary Sheet Initial Waiver</t>
  </si>
  <si>
    <t>Changes in GME rates or methodology</t>
  </si>
  <si>
    <t>Payments/Recoupments not processed through MMIS</t>
  </si>
  <si>
    <t>Copayments</t>
  </si>
  <si>
    <t>Third Party Liability</t>
  </si>
  <si>
    <t xml:space="preserve">Pharmacy Rebate Factor Adjustment </t>
  </si>
  <si>
    <t>1915(b)(3) Service Trend</t>
  </si>
  <si>
    <t xml:space="preserve">Disproportionate Share Hospital (DSH) </t>
  </si>
  <si>
    <t>Population Biased Selection (Voluntary Populations)</t>
  </si>
  <si>
    <t>FQHC and RHC Cost-Settlement Exclusion</t>
  </si>
  <si>
    <t>Adjustments associated with Special Notes</t>
  </si>
  <si>
    <r>
      <t xml:space="preserve">Instructions: </t>
    </r>
    <r>
      <rPr>
        <sz val="10"/>
        <rFont val="Arial"/>
        <family val="2"/>
      </rPr>
      <t>Modify columns as applicable to the waiver entity type and structure to note administration in different MEGs, etc.</t>
    </r>
  </si>
  <si>
    <t>CMS 64.10 line Item</t>
  </si>
  <si>
    <t>CMS 64.10 Explanation</t>
  </si>
  <si>
    <t>Contract</t>
  </si>
  <si>
    <t>Match Rate</t>
  </si>
  <si>
    <t>75% FFP</t>
  </si>
  <si>
    <t>50% FFP</t>
  </si>
  <si>
    <t xml:space="preserve">(will be 0 in </t>
  </si>
  <si>
    <t>Initial Waiver)</t>
  </si>
  <si>
    <t>MCO/PIHP Capitated Costs</t>
  </si>
  <si>
    <t>BY PMPM 1915(b)(3)</t>
  </si>
  <si>
    <t>(0 in initial)</t>
  </si>
  <si>
    <t xml:space="preserve">PMPM amount of </t>
  </si>
  <si>
    <t>Savings from</t>
  </si>
  <si>
    <t xml:space="preserve"> converting voluntary to mandatory)</t>
  </si>
  <si>
    <t>(Including incentives and risksharing payouts/withholds</t>
  </si>
  <si>
    <t>or PCCM Case Management Fees) (0 in initial waiver unless</t>
  </si>
  <si>
    <t>(Same as D30-D35)</t>
  </si>
  <si>
    <t>(Same as E30-E35)</t>
  </si>
  <si>
    <t>(Same as F30-F35)</t>
  </si>
  <si>
    <t>(Same as G30-G35)</t>
  </si>
  <si>
    <t>BY Overall PMPM for BY (BY MMs)</t>
  </si>
  <si>
    <t>P1 PMPM Casemix for BY (BY MMs)</t>
  </si>
  <si>
    <t>P2 PMPM Casemix for BY (BY MMs)</t>
  </si>
  <si>
    <t>P1 Weighted Average PMPM Casemix for BY (BY MMs)</t>
  </si>
  <si>
    <t>P1 Weighted Average PMPM Casemix for P1 (P1 MMs)</t>
  </si>
  <si>
    <t>P2 Weighted Average PMPM Casemix for BY (BY MMs)</t>
  </si>
  <si>
    <t>P2 Weighted Average PMPM Casemix for P2 (P2 MMs)</t>
  </si>
  <si>
    <t xml:space="preserve">AC </t>
  </si>
  <si>
    <t>AD</t>
  </si>
  <si>
    <t>AE</t>
  </si>
  <si>
    <t>AF</t>
  </si>
  <si>
    <t>AG</t>
  </si>
  <si>
    <t>AH</t>
  </si>
  <si>
    <t>AI</t>
  </si>
  <si>
    <t>Quarterly CMS Targets for RO CMS-64 Review Renewal</t>
  </si>
  <si>
    <t>Quarterly CMS Targets for RO Cost-Effectiveness Monitoring</t>
  </si>
  <si>
    <t xml:space="preserve">Projection for Upcoming Waiver Period </t>
  </si>
  <si>
    <t>Projections for RO CMS-64 Certification - Aggregate Cost</t>
  </si>
  <si>
    <t>Worksheet for RO PMPM Cost-Effectiveness Monitoring</t>
  </si>
  <si>
    <t>State Completion Section - For Waiver Submission</t>
  </si>
  <si>
    <t>P1 Projected PMPM</t>
  </si>
  <si>
    <t>Waiver Form</t>
  </si>
  <si>
    <t>From Column I (services)</t>
  </si>
  <si>
    <t>From Column G (Administration)</t>
  </si>
  <si>
    <t>64.21U Waiver Form</t>
  </si>
  <si>
    <t>64.9 Waiver Form</t>
  </si>
  <si>
    <t>64.10 Waiver Form</t>
  </si>
  <si>
    <t>RO Completion Section - For ongoing monitoring</t>
  </si>
  <si>
    <t>Q1 Quarterly Actual Costs</t>
  </si>
  <si>
    <t>Q2 Quarterly Actual Costs</t>
  </si>
  <si>
    <t>Q3 Quarterly Actual Costs</t>
  </si>
  <si>
    <t>Q4 Quarterly Actual Costs</t>
  </si>
  <si>
    <t>Actual</t>
  </si>
  <si>
    <t>Actuals</t>
  </si>
  <si>
    <t xml:space="preserve">Aggregate </t>
  </si>
  <si>
    <t>PMPM Costs</t>
  </si>
  <si>
    <t xml:space="preserve"> Start 7/1/2002</t>
  </si>
  <si>
    <t xml:space="preserve"> Start 10/1/2002</t>
  </si>
  <si>
    <t>Start 1/1/2003</t>
  </si>
  <si>
    <t>Start 4/1/2003</t>
  </si>
  <si>
    <t>Waiver Form Costs</t>
  </si>
  <si>
    <t>Q5 Quarterly Actual Costs</t>
  </si>
  <si>
    <t>Q6 Quarterly Actual Costs</t>
  </si>
  <si>
    <t>Q7 Quarterly Actual Costs</t>
  </si>
  <si>
    <t>Q8 Quarterly Actual Costs</t>
  </si>
  <si>
    <t xml:space="preserve"> Start 7/1/2003</t>
  </si>
  <si>
    <t xml:space="preserve"> Start 10/1/2003</t>
  </si>
  <si>
    <t>Start 1/1/2004</t>
  </si>
  <si>
    <t>Start 4/1/2004</t>
  </si>
  <si>
    <t xml:space="preserve">Projected </t>
  </si>
  <si>
    <t>(Column H-G)</t>
  </si>
  <si>
    <t>Modify Line items as necessary to fit the MEGs of the program.</t>
  </si>
  <si>
    <t>State Completion Sections</t>
  </si>
  <si>
    <t>PAHP</t>
  </si>
  <si>
    <t>Modify Line items as necessary to fit the services of the program.</t>
  </si>
  <si>
    <t>FFS Administration in Actual Waiver Cost (Comprehensive and Expedited)</t>
  </si>
  <si>
    <t>BY Expenses</t>
  </si>
  <si>
    <t>90% FFP</t>
  </si>
  <si>
    <t>100% FFP</t>
  </si>
  <si>
    <t>*Allocation basis is ___% of Medicaid costs OR ___ % of Medicaid eligibles OR ___ other, please explain:</t>
  </si>
  <si>
    <t>Add multiple line items as necessary to fit the administration of the program (i.e. if you have more than one contract on line 19, detail the contracts separately).</t>
  </si>
  <si>
    <t>Projected Year 2 - xx/xx/xx - xx/xx/xx</t>
  </si>
  <si>
    <t>Projected Year 1 -xx/xx/xx - xx/xx/xx</t>
  </si>
  <si>
    <t>To modify the formulas as necessary to fit the length of the program complete this section.  The formulas will automatically update given this data.</t>
  </si>
  <si>
    <t>NUMBER OF MONTHS OF DATA</t>
  </si>
  <si>
    <t>P1</t>
  </si>
  <si>
    <t>P2</t>
  </si>
  <si>
    <t>TOTAL</t>
  </si>
  <si>
    <t>(Months-12)</t>
  </si>
  <si>
    <t>BY</t>
  </si>
  <si>
    <t>Gap (end of BY to P1)</t>
  </si>
  <si>
    <t>(monthly)</t>
  </si>
  <si>
    <t>P1 PMPM Casemix for P1 (P1 MMs)</t>
  </si>
  <si>
    <t>P2 PMPM Casemix for P2 (P2 MMs)</t>
  </si>
  <si>
    <t>P2 Weighted Average PMPM Casemix for P1 (P1 MMs)</t>
  </si>
  <si>
    <t>Date</t>
  </si>
  <si>
    <t>Dates</t>
  </si>
  <si>
    <t>State of New Hampshire  - Initial Waiver Submission</t>
  </si>
  <si>
    <t>Enrollment Projections for the Time Period 04/01/23 - 03/31/25</t>
  </si>
  <si>
    <t>State of New Hampshire</t>
  </si>
  <si>
    <t>Qualified Waiver Recipients</t>
  </si>
  <si>
    <t>Non-Qualified Waiver Population</t>
  </si>
  <si>
    <t>Non-Qualified Waiver Population NF</t>
  </si>
  <si>
    <t>Expansion Non-Qualified Waiver Population</t>
  </si>
  <si>
    <t>Dental services individuals 21 and over</t>
  </si>
  <si>
    <t>Tab:D5; Column:J; Row:13-16, 30-33</t>
  </si>
  <si>
    <t>Tab:D5; Column:L; Row:13-16, 30-33</t>
  </si>
  <si>
    <t>Tab:D5; Column:Y; Row:13-16, 30-33</t>
  </si>
  <si>
    <t>Family Planning</t>
  </si>
  <si>
    <t>2A</t>
  </si>
  <si>
    <t>Design Development Or Installation Of MMIS: Cost of In-House Activities</t>
  </si>
  <si>
    <t>2B</t>
  </si>
  <si>
    <t>Design Development Or Installation Of MMIS: Cost of Private Sector Contractors</t>
  </si>
  <si>
    <t>3A</t>
  </si>
  <si>
    <t>Skilled Professional Medical Personnel-Single State Agency</t>
  </si>
  <si>
    <t>3B</t>
  </si>
  <si>
    <t>Skilled Professional Medical Personnel - Other Agency</t>
  </si>
  <si>
    <t>4A</t>
  </si>
  <si>
    <t>Operation Of An Approved MMIS: Costs of In-House Activities Plus State Agencies And Institutions</t>
  </si>
  <si>
    <t>4B</t>
  </si>
  <si>
    <t>Operation Of An Approved MMIS: Cost of Private Sector Contractors</t>
  </si>
  <si>
    <t>5A</t>
  </si>
  <si>
    <t>Mechanized Systems, Not Approved Under MMIS Procedures: Costs Of In-House Activities</t>
  </si>
  <si>
    <t>5B</t>
  </si>
  <si>
    <t>Mechanized Systems, Not Approved Under MMIS Procedures: Cost Of Private Sector Contractors</t>
  </si>
  <si>
    <t>5C</t>
  </si>
  <si>
    <t>Mechanized Systems - Not Approved under MMIS Procedures: Interagency</t>
  </si>
  <si>
    <t>Quality Improvement Organizations</t>
  </si>
  <si>
    <t>7A</t>
  </si>
  <si>
    <t>Third Party Liability: Recovery Procedure - Billing Offset</t>
  </si>
  <si>
    <t>7B</t>
  </si>
  <si>
    <t>Third Party Liability: Assignment Of Rights - Billing Offset</t>
  </si>
  <si>
    <t>Immigration Status Verification System Costs (100% FFP)</t>
  </si>
  <si>
    <t>Nurse Aide Training Costs</t>
  </si>
  <si>
    <t>Preadmission Screening Costs</t>
  </si>
  <si>
    <t>Resident Review Activities Costs</t>
  </si>
  <si>
    <t>Drug Use Review Program</t>
  </si>
  <si>
    <t>Outstationed Eligibility Workers</t>
  </si>
  <si>
    <t>TANF Base</t>
  </si>
  <si>
    <t>TANF Secondary 90%</t>
  </si>
  <si>
    <t>TANF Secondary 75%</t>
  </si>
  <si>
    <t>External Review</t>
  </si>
  <si>
    <t>Enrollment Brokers</t>
  </si>
  <si>
    <t>School Based Administration</t>
  </si>
  <si>
    <t>Program Integrity/Fraud, Waste, and Abuse Activities</t>
  </si>
  <si>
    <t>County/Local ADM Costs</t>
  </si>
  <si>
    <t>Interagency Costs (State Level)</t>
  </si>
  <si>
    <t>Translation and Interpretation</t>
  </si>
  <si>
    <t>Health Information Technology Administration</t>
  </si>
  <si>
    <t>24A</t>
  </si>
  <si>
    <t>HIT: Planning: Cost of In-house Activities</t>
  </si>
  <si>
    <t>24B</t>
  </si>
  <si>
    <t>HIT: Planning: Cost of Private Contractors</t>
  </si>
  <si>
    <t>24C</t>
  </si>
  <si>
    <t>HIT: Implementation and Operation: Cost of In-house Activities</t>
  </si>
  <si>
    <t>24D</t>
  </si>
  <si>
    <t>HIT: Implementation and Operation: Cost of Private Contractors</t>
  </si>
  <si>
    <t>24E</t>
  </si>
  <si>
    <t>HIT Incentive Payments - Eligible Professionals</t>
  </si>
  <si>
    <t>24F</t>
  </si>
  <si>
    <t>HIT Incentive Payments - Eligible Hospitals</t>
  </si>
  <si>
    <t>Citizenship Verification Technology - CHIPRA</t>
  </si>
  <si>
    <t>25A</t>
  </si>
  <si>
    <t>CVT Development - CHIPRA</t>
  </si>
  <si>
    <t>25B</t>
  </si>
  <si>
    <t>CVT Operation - CHIPRA</t>
  </si>
  <si>
    <t>Planning for Health Homes for Enrollees with Chronic Conditions</t>
  </si>
  <si>
    <t>Recovery Audit Contractors State Administration</t>
  </si>
  <si>
    <t>28A</t>
  </si>
  <si>
    <t>Design Development/Installation of Medicaid Elig. Determ. Sys. – Cost of In-house Activities</t>
  </si>
  <si>
    <t>28B</t>
  </si>
  <si>
    <t>Design Development/Installation of Medicaid Elig. Determ. Sys. – Cost of Private Sec. Contractors</t>
  </si>
  <si>
    <t>28C</t>
  </si>
  <si>
    <t>Operation of an Approved Medicaid Eligibility Determination Systems – Cost of In-house Activities</t>
  </si>
  <si>
    <t>28D</t>
  </si>
  <si>
    <t>Operation of an Approved Medicaid Eligibility Determination Sys. – Cost of Private Sec. Contractors</t>
  </si>
  <si>
    <t>28E</t>
  </si>
  <si>
    <t>Eligibility Determination Staff – Cost of In-house Activities</t>
  </si>
  <si>
    <t>28F</t>
  </si>
  <si>
    <t>Eligibility Determination Staff – Cost of Private Sector Contractors</t>
  </si>
  <si>
    <t>28G</t>
  </si>
  <si>
    <t>Eligibility Determination Staff – Cost of In-house Activities – 50% FFP</t>
  </si>
  <si>
    <t>28H</t>
  </si>
  <si>
    <t>Eligibility Determination Staff – Cost of Private Sector Contractors – 50% FFP</t>
  </si>
  <si>
    <t>Non-Emergency Medical Transportation</t>
  </si>
  <si>
    <t>Other Financial Participation</t>
  </si>
  <si>
    <t>N/A - No Expenditures</t>
  </si>
  <si>
    <t>74% FFP</t>
  </si>
  <si>
    <t>89% FFP</t>
  </si>
  <si>
    <t>N/A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</si>
</sst>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_(* #,##0.0_);_(* \(#,##0.0\);_(* &quot;-&quot;??_);_(@_)"/>
    <numFmt numFmtId="184" formatCode="#,##0.0"/>
    <numFmt numFmtId="185" formatCode="_(* #,##0.000_);_(* \(#,##0.000\);_(* &quot;-&quot;??_);_(@_)"/>
    <numFmt numFmtId="186" formatCode="_(* #,##0.0000_);_(* \(#,##0.0000\);_(* &quot;-&quot;??_);_(@_)"/>
    <numFmt numFmtId="187" formatCode="[$-409]mmmm\ d\,\ yyyy;@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10" fillId="0" borderId="0">
      <alignment/>
      <protection/>
    </xf>
    <xf numFmtId="165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0" applyFont="1" applyAlignment="1">
      <alignment horizontal="center" vertical="center"/>
    </xf>
    <xf numFmtId="165" fontId="5" fillId="0" borderId="0" xfId="60" applyFont="1" applyAlignment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60" applyNumberFormat="1" applyFont="1" applyAlignment="1" quotePrefix="1">
      <alignment horizontal="right" vertical="center"/>
      <protection/>
    </xf>
    <xf numFmtId="3" fontId="4" fillId="0" borderId="11" xfId="0" applyNumberFormat="1" applyFont="1" applyBorder="1" applyAlignment="1">
      <alignment vertical="center"/>
    </xf>
    <xf numFmtId="3" fontId="4" fillId="0" borderId="0" xfId="60" applyNumberFormat="1" applyFont="1" applyAlignment="1">
      <alignment vertical="center"/>
      <protection/>
    </xf>
    <xf numFmtId="166" fontId="6" fillId="0" borderId="12" xfId="42" applyNumberFormat="1" applyFont="1" applyBorder="1" applyAlignment="1" quotePrefix="1">
      <alignment horizontal="right" vertical="center"/>
    </xf>
    <xf numFmtId="1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5" fillId="0" borderId="0" xfId="60" applyFont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5" fillId="0" borderId="0" xfId="60" applyFont="1" applyAlignment="1">
      <alignment horizontal="left"/>
      <protection/>
    </xf>
    <xf numFmtId="165" fontId="5" fillId="0" borderId="0" xfId="60" applyFont="1" applyAlignment="1" quotePrefix="1">
      <alignment horizontal="left"/>
      <protection/>
    </xf>
    <xf numFmtId="165" fontId="6" fillId="0" borderId="0" xfId="60" applyFon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8" applyFont="1" applyAlignment="1">
      <alignment horizontal="centerContinuous" vertical="center"/>
      <protection/>
    </xf>
    <xf numFmtId="0" fontId="0" fillId="0" borderId="0" xfId="58" applyFont="1" applyAlignment="1">
      <alignment vertical="center"/>
      <protection/>
    </xf>
    <xf numFmtId="165" fontId="6" fillId="0" borderId="0" xfId="60" applyFont="1" applyAlignment="1">
      <alignment horizontal="centerContinuous" vertical="center" wrapText="1"/>
      <protection/>
    </xf>
    <xf numFmtId="0" fontId="4" fillId="0" borderId="0" xfId="58" applyFont="1" applyAlignment="1">
      <alignment horizontal="centerContinuous" vertical="center"/>
      <protection/>
    </xf>
    <xf numFmtId="165" fontId="6" fillId="0" borderId="0" xfId="60" applyFont="1" applyAlignment="1">
      <alignment horizontal="centerContinuous" vertical="center"/>
      <protection/>
    </xf>
    <xf numFmtId="0" fontId="4" fillId="0" borderId="0" xfId="58" applyFont="1" applyAlignment="1">
      <alignment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2" fontId="6" fillId="0" borderId="0" xfId="58" applyNumberFormat="1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  <xf numFmtId="166" fontId="4" fillId="0" borderId="14" xfId="42" applyNumberFormat="1" applyFont="1" applyBorder="1" applyAlignment="1">
      <alignment vertical="center" wrapText="1"/>
    </xf>
    <xf numFmtId="167" fontId="4" fillId="0" borderId="10" xfId="44" applyNumberFormat="1" applyFont="1" applyBorder="1" applyAlignment="1">
      <alignment horizontal="center" vertical="center" wrapText="1"/>
    </xf>
    <xf numFmtId="167" fontId="6" fillId="0" borderId="14" xfId="44" applyNumberFormat="1" applyFont="1" applyBorder="1" applyAlignment="1">
      <alignment horizontal="center" vertical="center" wrapText="1"/>
    </xf>
    <xf numFmtId="44" fontId="4" fillId="0" borderId="15" xfId="44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44" fontId="6" fillId="0" borderId="14" xfId="44" applyFont="1" applyBorder="1" applyAlignment="1">
      <alignment horizontal="center" vertical="center" wrapText="1"/>
    </xf>
    <xf numFmtId="2" fontId="6" fillId="0" borderId="0" xfId="58" applyNumberFormat="1" applyFont="1" applyAlignment="1">
      <alignment horizontal="center" vertical="center" wrapText="1"/>
      <protection/>
    </xf>
    <xf numFmtId="4" fontId="4" fillId="0" borderId="0" xfId="58" applyNumberFormat="1" applyFont="1" applyAlignment="1">
      <alignment vertical="center"/>
      <protection/>
    </xf>
    <xf numFmtId="2" fontId="4" fillId="0" borderId="0" xfId="58" applyNumberFormat="1" applyFont="1" applyAlignment="1">
      <alignment vertical="center"/>
      <protection/>
    </xf>
    <xf numFmtId="166" fontId="4" fillId="0" borderId="16" xfId="42" applyNumberFormat="1" applyFont="1" applyBorder="1" applyAlignment="1">
      <alignment vertical="center" wrapText="1"/>
    </xf>
    <xf numFmtId="167" fontId="4" fillId="0" borderId="11" xfId="44" applyNumberFormat="1" applyFont="1" applyBorder="1" applyAlignment="1">
      <alignment horizontal="center" vertical="center" wrapText="1"/>
    </xf>
    <xf numFmtId="167" fontId="6" fillId="0" borderId="16" xfId="44" applyNumberFormat="1" applyFont="1" applyBorder="1" applyAlignment="1">
      <alignment horizontal="center" vertical="center" wrapText="1"/>
    </xf>
    <xf numFmtId="44" fontId="4" fillId="0" borderId="17" xfId="44" applyFont="1" applyBorder="1" applyAlignment="1">
      <alignment horizontal="center" vertical="center" wrapText="1"/>
    </xf>
    <xf numFmtId="44" fontId="6" fillId="0" borderId="18" xfId="44" applyFont="1" applyBorder="1" applyAlignment="1">
      <alignment horizontal="center" vertical="center" wrapText="1"/>
    </xf>
    <xf numFmtId="0" fontId="6" fillId="0" borderId="19" xfId="58" applyFont="1" applyBorder="1" applyAlignment="1">
      <alignment vertical="center" wrapText="1"/>
      <protection/>
    </xf>
    <xf numFmtId="166" fontId="6" fillId="0" borderId="20" xfId="42" applyNumberFormat="1" applyFont="1" applyBorder="1" applyAlignment="1">
      <alignment vertical="center" wrapText="1"/>
    </xf>
    <xf numFmtId="167" fontId="6" fillId="0" borderId="21" xfId="44" applyNumberFormat="1" applyFont="1" applyFill="1" applyBorder="1" applyAlignment="1">
      <alignment horizontal="center" vertical="center" wrapText="1"/>
    </xf>
    <xf numFmtId="167" fontId="6" fillId="0" borderId="22" xfId="44" applyNumberFormat="1" applyFont="1" applyFill="1" applyBorder="1" applyAlignment="1">
      <alignment horizontal="center" vertical="center" wrapText="1"/>
    </xf>
    <xf numFmtId="167" fontId="6" fillId="0" borderId="20" xfId="44" applyNumberFormat="1" applyFont="1" applyFill="1" applyBorder="1" applyAlignment="1">
      <alignment horizontal="center" vertical="center" wrapText="1"/>
    </xf>
    <xf numFmtId="0" fontId="4" fillId="0" borderId="23" xfId="58" applyFont="1" applyBorder="1" applyAlignment="1">
      <alignment vertical="center"/>
      <protection/>
    </xf>
    <xf numFmtId="0" fontId="4" fillId="0" borderId="24" xfId="58" applyFont="1" applyBorder="1" applyAlignment="1">
      <alignment vertical="center"/>
      <protection/>
    </xf>
    <xf numFmtId="44" fontId="6" fillId="0" borderId="24" xfId="44" applyFont="1" applyFill="1" applyBorder="1" applyAlignment="1">
      <alignment horizontal="center" vertical="center" wrapText="1"/>
    </xf>
    <xf numFmtId="0" fontId="4" fillId="0" borderId="0" xfId="58" applyFont="1" applyAlignment="1">
      <alignment horizontal="centerContinuous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165" fontId="5" fillId="0" borderId="0" xfId="60" applyFont="1" applyAlignment="1">
      <alignment horizontal="centerContinuous" vertical="center" wrapText="1"/>
      <protection/>
    </xf>
    <xf numFmtId="165" fontId="0" fillId="0" borderId="0" xfId="60" applyFont="1" applyAlignment="1">
      <alignment vertical="center"/>
      <protection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5" fontId="0" fillId="0" borderId="0" xfId="60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6" fillId="33" borderId="25" xfId="0" applyFont="1" applyFill="1" applyBorder="1" applyAlignment="1">
      <alignment horizontal="centerContinuous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 wrapText="1"/>
    </xf>
    <xf numFmtId="0" fontId="6" fillId="33" borderId="25" xfId="0" applyFont="1" applyFill="1" applyBorder="1" applyAlignment="1">
      <alignment horizontal="centerContinuous" vertical="center" wrapText="1"/>
    </xf>
    <xf numFmtId="0" fontId="6" fillId="33" borderId="26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8" xfId="58" applyFont="1" applyFill="1" applyBorder="1" applyAlignment="1">
      <alignment horizontal="center" wrapText="1"/>
      <protection/>
    </xf>
    <xf numFmtId="0" fontId="6" fillId="33" borderId="11" xfId="58" applyFont="1" applyFill="1" applyBorder="1" applyAlignment="1">
      <alignment horizontal="center" wrapText="1"/>
      <protection/>
    </xf>
    <xf numFmtId="0" fontId="6" fillId="33" borderId="16" xfId="58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wrapText="1"/>
    </xf>
    <xf numFmtId="0" fontId="6" fillId="33" borderId="29" xfId="58" applyFont="1" applyFill="1" applyBorder="1" applyAlignment="1">
      <alignment horizontal="center" wrapText="1"/>
      <protection/>
    </xf>
    <xf numFmtId="0" fontId="6" fillId="33" borderId="23" xfId="58" applyFont="1" applyFill="1" applyBorder="1" applyAlignment="1">
      <alignment horizontal="center" wrapText="1"/>
      <protection/>
    </xf>
    <xf numFmtId="0" fontId="6" fillId="33" borderId="30" xfId="58" applyFont="1" applyFill="1" applyBorder="1" applyAlignment="1">
      <alignment horizontal="center" wrapText="1"/>
      <protection/>
    </xf>
    <xf numFmtId="0" fontId="6" fillId="33" borderId="23" xfId="58" applyFont="1" applyFill="1" applyBorder="1" applyAlignment="1" quotePrefix="1">
      <alignment horizontal="center" wrapText="1"/>
      <protection/>
    </xf>
    <xf numFmtId="0" fontId="6" fillId="33" borderId="31" xfId="58" applyFont="1" applyFill="1" applyBorder="1" applyAlignment="1">
      <alignment horizontal="center" vertical="center" wrapText="1"/>
      <protection/>
    </xf>
    <xf numFmtId="0" fontId="6" fillId="33" borderId="31" xfId="58" applyFont="1" applyFill="1" applyBorder="1" applyAlignment="1" quotePrefix="1">
      <alignment horizontal="center" vertical="center" wrapText="1"/>
      <protection/>
    </xf>
    <xf numFmtId="0" fontId="6" fillId="33" borderId="32" xfId="58" applyFont="1" applyFill="1" applyBorder="1" applyAlignment="1" quotePrefix="1">
      <alignment horizontal="center" vertical="center" wrapText="1"/>
      <protection/>
    </xf>
    <xf numFmtId="0" fontId="6" fillId="33" borderId="33" xfId="58" applyFont="1" applyFill="1" applyBorder="1" applyAlignment="1" quotePrefix="1">
      <alignment horizontal="center" vertical="center" wrapText="1"/>
      <protection/>
    </xf>
    <xf numFmtId="44" fontId="4" fillId="0" borderId="15" xfId="44" applyFont="1" applyFill="1" applyBorder="1" applyAlignment="1">
      <alignment horizontal="center" vertical="center" wrapText="1"/>
    </xf>
    <xf numFmtId="44" fontId="4" fillId="0" borderId="10" xfId="44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4" fillId="0" borderId="0" xfId="60" applyFont="1" applyAlignment="1">
      <alignment horizontal="centerContinuous" vertical="center" wrapText="1"/>
      <protection/>
    </xf>
    <xf numFmtId="3" fontId="4" fillId="0" borderId="0" xfId="60" applyNumberFormat="1" applyFont="1" applyAlignment="1">
      <alignment horizontal="centerContinuous" vertical="center"/>
      <protection/>
    </xf>
    <xf numFmtId="3" fontId="4" fillId="0" borderId="0" xfId="60" applyNumberFormat="1" applyFont="1" applyAlignment="1" quotePrefix="1">
      <alignment horizontal="centerContinuous" vertical="center"/>
      <protection/>
    </xf>
    <xf numFmtId="165" fontId="4" fillId="0" borderId="0" xfId="60" applyFont="1" applyAlignment="1">
      <alignment vertical="center" wrapText="1"/>
      <protection/>
    </xf>
    <xf numFmtId="165" fontId="4" fillId="0" borderId="0" xfId="60" applyFont="1" applyAlignment="1">
      <alignment vertical="center"/>
      <protection/>
    </xf>
    <xf numFmtId="3" fontId="4" fillId="0" borderId="0" xfId="60" applyNumberFormat="1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6" fillId="33" borderId="32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65" fontId="6" fillId="34" borderId="34" xfId="60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Continuous" vertical="center"/>
    </xf>
    <xf numFmtId="0" fontId="6" fillId="34" borderId="26" xfId="0" applyFont="1" applyFill="1" applyBorder="1" applyAlignment="1">
      <alignment horizontal="centerContinuous" vertical="center"/>
    </xf>
    <xf numFmtId="165" fontId="6" fillId="34" borderId="29" xfId="60" applyFont="1" applyFill="1" applyBorder="1" applyAlignment="1">
      <alignment horizontal="center" vertical="center" wrapText="1"/>
      <protection/>
    </xf>
    <xf numFmtId="0" fontId="6" fillId="34" borderId="11" xfId="58" applyFont="1" applyFill="1" applyBorder="1" applyAlignment="1">
      <alignment horizontal="center" vertical="center" wrapText="1"/>
      <protection/>
    </xf>
    <xf numFmtId="0" fontId="6" fillId="34" borderId="16" xfId="58" applyFont="1" applyFill="1" applyBorder="1" applyAlignment="1">
      <alignment horizontal="center" vertical="center" wrapText="1"/>
      <protection/>
    </xf>
    <xf numFmtId="0" fontId="6" fillId="34" borderId="35" xfId="58" applyFont="1" applyFill="1" applyBorder="1" applyAlignment="1">
      <alignment horizontal="center" vertical="center" wrapText="1"/>
      <protection/>
    </xf>
    <xf numFmtId="0" fontId="6" fillId="34" borderId="23" xfId="58" applyFont="1" applyFill="1" applyBorder="1" applyAlignment="1">
      <alignment horizontal="center" vertical="center" wrapText="1"/>
      <protection/>
    </xf>
    <xf numFmtId="0" fontId="6" fillId="34" borderId="30" xfId="58" applyFont="1" applyFill="1" applyBorder="1" applyAlignment="1">
      <alignment horizontal="center" vertical="center" wrapText="1"/>
      <protection/>
    </xf>
    <xf numFmtId="0" fontId="6" fillId="34" borderId="23" xfId="58" applyFont="1" applyFill="1" applyBorder="1" applyAlignment="1" quotePrefix="1">
      <alignment horizontal="center" vertical="center" wrapText="1"/>
      <protection/>
    </xf>
    <xf numFmtId="165" fontId="6" fillId="34" borderId="33" xfId="60" applyFont="1" applyFill="1" applyBorder="1" applyAlignment="1">
      <alignment horizontal="center" vertical="center" wrapText="1"/>
      <protection/>
    </xf>
    <xf numFmtId="0" fontId="6" fillId="34" borderId="31" xfId="58" applyFont="1" applyFill="1" applyBorder="1" applyAlignment="1">
      <alignment horizontal="center" vertical="center" wrapText="1"/>
      <protection/>
    </xf>
    <xf numFmtId="0" fontId="6" fillId="34" borderId="32" xfId="58" applyFont="1" applyFill="1" applyBorder="1" applyAlignment="1">
      <alignment horizontal="center" vertical="center" wrapText="1"/>
      <protection/>
    </xf>
    <xf numFmtId="0" fontId="6" fillId="34" borderId="36" xfId="58" applyFont="1" applyFill="1" applyBorder="1" applyAlignment="1">
      <alignment horizontal="center" vertical="center" wrapText="1"/>
      <protection/>
    </xf>
    <xf numFmtId="44" fontId="4" fillId="0" borderId="14" xfId="44" applyFont="1" applyBorder="1" applyAlignment="1">
      <alignment horizontal="center" vertical="center" wrapText="1"/>
    </xf>
    <xf numFmtId="44" fontId="4" fillId="0" borderId="31" xfId="44" applyFont="1" applyBorder="1" applyAlignment="1">
      <alignment horizontal="center" vertical="center" wrapText="1"/>
    </xf>
    <xf numFmtId="44" fontId="6" fillId="0" borderId="32" xfId="44" applyFont="1" applyBorder="1" applyAlignment="1">
      <alignment horizontal="center" vertical="center" wrapText="1"/>
    </xf>
    <xf numFmtId="44" fontId="4" fillId="0" borderId="11" xfId="44" applyFont="1" applyBorder="1" applyAlignment="1">
      <alignment horizontal="center" vertical="center" wrapText="1"/>
    </xf>
    <xf numFmtId="44" fontId="4" fillId="0" borderId="16" xfId="44" applyFont="1" applyBorder="1" applyAlignment="1">
      <alignment horizontal="center" vertical="center" wrapText="1"/>
    </xf>
    <xf numFmtId="0" fontId="6" fillId="0" borderId="37" xfId="58" applyFont="1" applyBorder="1" applyAlignment="1">
      <alignment vertical="center" wrapText="1"/>
      <protection/>
    </xf>
    <xf numFmtId="0" fontId="6" fillId="0" borderId="38" xfId="58" applyFont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166" fontId="6" fillId="0" borderId="0" xfId="42" applyNumberFormat="1" applyFont="1" applyBorder="1" applyAlignment="1">
      <alignment vertical="center" wrapText="1"/>
    </xf>
    <xf numFmtId="44" fontId="6" fillId="0" borderId="0" xfId="44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Continuous" vertical="center"/>
    </xf>
    <xf numFmtId="0" fontId="6" fillId="34" borderId="28" xfId="58" applyFont="1" applyFill="1" applyBorder="1" applyAlignment="1">
      <alignment horizontal="center" vertical="center" wrapText="1"/>
      <protection/>
    </xf>
    <xf numFmtId="0" fontId="6" fillId="34" borderId="29" xfId="58" applyFont="1" applyFill="1" applyBorder="1" applyAlignment="1">
      <alignment horizontal="center" vertical="center" wrapText="1"/>
      <protection/>
    </xf>
    <xf numFmtId="0" fontId="6" fillId="34" borderId="33" xfId="58" applyFont="1" applyFill="1" applyBorder="1" applyAlignment="1">
      <alignment horizontal="center" vertical="center" wrapText="1"/>
      <protection/>
    </xf>
    <xf numFmtId="166" fontId="4" fillId="0" borderId="32" xfId="42" applyNumberFormat="1" applyFont="1" applyBorder="1" applyAlignment="1">
      <alignment vertical="center" wrapText="1"/>
    </xf>
    <xf numFmtId="44" fontId="4" fillId="0" borderId="40" xfId="44" applyFont="1" applyBorder="1" applyAlignment="1">
      <alignment horizontal="center" vertical="center" wrapText="1"/>
    </xf>
    <xf numFmtId="44" fontId="4" fillId="0" borderId="41" xfId="44" applyFont="1" applyBorder="1" applyAlignment="1">
      <alignment horizontal="center" vertical="center" wrapText="1"/>
    </xf>
    <xf numFmtId="44" fontId="6" fillId="0" borderId="16" xfId="44" applyFont="1" applyBorder="1" applyAlignment="1">
      <alignment horizontal="center" vertical="center" wrapText="1"/>
    </xf>
    <xf numFmtId="0" fontId="6" fillId="0" borderId="42" xfId="58" applyFont="1" applyBorder="1" applyAlignment="1">
      <alignment vertical="center" wrapText="1"/>
      <protection/>
    </xf>
    <xf numFmtId="166" fontId="6" fillId="0" borderId="42" xfId="42" applyNumberFormat="1" applyFont="1" applyBorder="1" applyAlignment="1">
      <alignment vertical="center" wrapText="1"/>
    </xf>
    <xf numFmtId="166" fontId="6" fillId="0" borderId="42" xfId="42" applyNumberFormat="1" applyFont="1" applyBorder="1" applyAlignment="1">
      <alignment vertical="center"/>
    </xf>
    <xf numFmtId="44" fontId="6" fillId="0" borderId="42" xfId="44" applyFont="1" applyBorder="1" applyAlignment="1">
      <alignment vertical="center" wrapText="1"/>
    </xf>
    <xf numFmtId="44" fontId="6" fillId="0" borderId="42" xfId="44" applyFont="1" applyBorder="1" applyAlignment="1">
      <alignment horizontal="center" vertical="center" wrapText="1"/>
    </xf>
    <xf numFmtId="44" fontId="6" fillId="0" borderId="42" xfId="44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68" fontId="6" fillId="0" borderId="42" xfId="0" applyNumberFormat="1" applyFont="1" applyFill="1" applyBorder="1" applyAlignment="1">
      <alignment vertical="center"/>
    </xf>
    <xf numFmtId="0" fontId="6" fillId="0" borderId="43" xfId="0" applyFont="1" applyFill="1" applyBorder="1" applyAlignment="1" quotePrefix="1">
      <alignment horizontal="left" vertical="center"/>
    </xf>
    <xf numFmtId="0" fontId="6" fillId="0" borderId="44" xfId="0" applyFont="1" applyFill="1" applyBorder="1" applyAlignment="1">
      <alignment vertical="center"/>
    </xf>
    <xf numFmtId="168" fontId="6" fillId="0" borderId="45" xfId="0" applyNumberFormat="1" applyFont="1" applyFill="1" applyBorder="1" applyAlignment="1">
      <alignment vertical="center"/>
    </xf>
    <xf numFmtId="44" fontId="6" fillId="0" borderId="0" xfId="44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165" fontId="6" fillId="34" borderId="46" xfId="60" applyFont="1" applyFill="1" applyBorder="1" applyAlignment="1">
      <alignment horizontal="center" vertical="center"/>
      <protection/>
    </xf>
    <xf numFmtId="165" fontId="6" fillId="34" borderId="35" xfId="60" applyFont="1" applyFill="1" applyBorder="1" applyAlignment="1">
      <alignment horizontal="center" vertical="center" wrapText="1"/>
      <protection/>
    </xf>
    <xf numFmtId="165" fontId="6" fillId="34" borderId="47" xfId="60" applyFont="1" applyFill="1" applyBorder="1" applyAlignment="1">
      <alignment horizontal="center" vertical="center" wrapText="1"/>
      <protection/>
    </xf>
    <xf numFmtId="0" fontId="6" fillId="33" borderId="41" xfId="58" applyFont="1" applyFill="1" applyBorder="1" applyAlignment="1">
      <alignment horizontal="center" wrapText="1"/>
      <protection/>
    </xf>
    <xf numFmtId="0" fontId="6" fillId="33" borderId="48" xfId="58" applyFont="1" applyFill="1" applyBorder="1" applyAlignment="1">
      <alignment horizontal="center" wrapText="1"/>
      <protection/>
    </xf>
    <xf numFmtId="0" fontId="6" fillId="33" borderId="49" xfId="0" applyFont="1" applyFill="1" applyBorder="1" applyAlignment="1">
      <alignment horizontal="centerContinuous" vertical="center" wrapText="1"/>
    </xf>
    <xf numFmtId="0" fontId="6" fillId="33" borderId="30" xfId="58" applyFont="1" applyFill="1" applyBorder="1" applyAlignment="1" quotePrefix="1">
      <alignment horizontal="center" wrapText="1"/>
      <protection/>
    </xf>
    <xf numFmtId="44" fontId="4" fillId="0" borderId="50" xfId="44" applyFont="1" applyFill="1" applyBorder="1" applyAlignment="1">
      <alignment horizontal="center" vertical="center" wrapText="1"/>
    </xf>
    <xf numFmtId="44" fontId="4" fillId="35" borderId="14" xfId="44" applyFont="1" applyFill="1" applyBorder="1" applyAlignment="1">
      <alignment horizontal="center" vertical="center" wrapText="1"/>
    </xf>
    <xf numFmtId="164" fontId="6" fillId="0" borderId="51" xfId="63" applyNumberFormat="1" applyFont="1" applyFill="1" applyBorder="1" applyAlignment="1">
      <alignment horizontal="center" vertical="center"/>
    </xf>
    <xf numFmtId="44" fontId="6" fillId="0" borderId="51" xfId="44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wrapText="1"/>
      <protection/>
    </xf>
    <xf numFmtId="44" fontId="4" fillId="0" borderId="14" xfId="44" applyFont="1" applyFill="1" applyBorder="1" applyAlignment="1">
      <alignment horizontal="center" vertical="center" wrapText="1"/>
    </xf>
    <xf numFmtId="44" fontId="6" fillId="0" borderId="52" xfId="44" applyFont="1" applyFill="1" applyBorder="1" applyAlignment="1">
      <alignment horizontal="center" vertical="center" wrapText="1"/>
    </xf>
    <xf numFmtId="44" fontId="6" fillId="0" borderId="53" xfId="44" applyFont="1" applyFill="1" applyBorder="1" applyAlignment="1">
      <alignment horizontal="center" vertical="center" wrapText="1"/>
    </xf>
    <xf numFmtId="0" fontId="6" fillId="33" borderId="40" xfId="58" applyFont="1" applyFill="1" applyBorder="1" applyAlignment="1">
      <alignment horizontal="center" vertical="center" wrapText="1"/>
      <protection/>
    </xf>
    <xf numFmtId="44" fontId="6" fillId="0" borderId="54" xfId="44" applyFont="1" applyFill="1" applyBorder="1" applyAlignment="1">
      <alignment horizontal="center" vertical="center" wrapText="1"/>
    </xf>
    <xf numFmtId="165" fontId="4" fillId="33" borderId="34" xfId="60" applyFont="1" applyFill="1" applyBorder="1" applyAlignment="1">
      <alignment horizontal="centerContinuous" vertical="center"/>
      <protection/>
    </xf>
    <xf numFmtId="0" fontId="6" fillId="33" borderId="39" xfId="0" applyFont="1" applyFill="1" applyBorder="1" applyAlignment="1">
      <alignment horizontal="centerContinuous" vertical="center"/>
    </xf>
    <xf numFmtId="165" fontId="6" fillId="33" borderId="29" xfId="60" applyFont="1" applyFill="1" applyBorder="1" applyAlignment="1">
      <alignment horizontal="center" wrapText="1"/>
      <protection/>
    </xf>
    <xf numFmtId="165" fontId="6" fillId="33" borderId="33" xfId="60" applyFont="1" applyFill="1" applyBorder="1" applyAlignment="1">
      <alignment horizontal="center" vertical="center" wrapText="1"/>
      <protection/>
    </xf>
    <xf numFmtId="166" fontId="4" fillId="0" borderId="14" xfId="42" applyNumberFormat="1" applyFont="1" applyBorder="1" applyAlignment="1" quotePrefix="1">
      <alignment horizontal="right" vertical="center"/>
    </xf>
    <xf numFmtId="166" fontId="6" fillId="0" borderId="32" xfId="42" applyNumberFormat="1" applyFont="1" applyBorder="1" applyAlignment="1" quotePrefix="1">
      <alignment horizontal="right" vertical="center"/>
    </xf>
    <xf numFmtId="0" fontId="6" fillId="0" borderId="4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44" fontId="6" fillId="0" borderId="31" xfId="44" applyFont="1" applyFill="1" applyBorder="1" applyAlignment="1">
      <alignment vertical="center"/>
    </xf>
    <xf numFmtId="164" fontId="6" fillId="0" borderId="31" xfId="63" applyNumberFormat="1" applyFont="1" applyFill="1" applyBorder="1" applyAlignment="1">
      <alignment horizontal="center" vertical="center" wrapText="1"/>
    </xf>
    <xf numFmtId="166" fontId="4" fillId="0" borderId="18" xfId="42" applyNumberFormat="1" applyFont="1" applyBorder="1" applyAlignment="1" quotePrefix="1">
      <alignment horizontal="right" vertical="center"/>
    </xf>
    <xf numFmtId="44" fontId="4" fillId="0" borderId="55" xfId="44" applyFont="1" applyFill="1" applyBorder="1" applyAlignment="1">
      <alignment horizontal="center" vertical="center" wrapText="1"/>
    </xf>
    <xf numFmtId="44" fontId="4" fillId="0" borderId="17" xfId="44" applyFont="1" applyFill="1" applyBorder="1" applyAlignment="1">
      <alignment horizontal="center" vertical="center" wrapText="1"/>
    </xf>
    <xf numFmtId="44" fontId="4" fillId="0" borderId="18" xfId="44" applyFont="1" applyFill="1" applyBorder="1" applyAlignment="1">
      <alignment horizontal="center" vertical="center" wrapText="1"/>
    </xf>
    <xf numFmtId="44" fontId="4" fillId="0" borderId="56" xfId="44" applyFont="1" applyFill="1" applyBorder="1" applyAlignment="1">
      <alignment horizontal="center" vertical="center" wrapText="1"/>
    </xf>
    <xf numFmtId="44" fontId="4" fillId="35" borderId="18" xfId="44" applyFont="1" applyFill="1" applyBorder="1" applyAlignment="1">
      <alignment horizontal="center" vertical="center" wrapText="1"/>
    </xf>
    <xf numFmtId="44" fontId="4" fillId="36" borderId="14" xfId="44" applyFont="1" applyFill="1" applyBorder="1" applyAlignment="1">
      <alignment horizontal="center" vertical="center" wrapText="1"/>
    </xf>
    <xf numFmtId="44" fontId="4" fillId="36" borderId="18" xfId="44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vertical="center" wrapText="1"/>
    </xf>
    <xf numFmtId="0" fontId="6" fillId="33" borderId="35" xfId="0" applyFont="1" applyFill="1" applyBorder="1" applyAlignment="1" quotePrefix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47" xfId="0" applyFont="1" applyFill="1" applyBorder="1" applyAlignment="1" quotePrefix="1">
      <alignment horizontal="center" vertical="center" wrapText="1"/>
    </xf>
    <xf numFmtId="44" fontId="6" fillId="36" borderId="57" xfId="44" applyFont="1" applyFill="1" applyBorder="1" applyAlignment="1">
      <alignment horizontal="center" vertical="center" wrapText="1"/>
    </xf>
    <xf numFmtId="44" fontId="6" fillId="36" borderId="58" xfId="44" applyFont="1" applyFill="1" applyBorder="1" applyAlignment="1">
      <alignment horizontal="center" vertical="center" wrapText="1"/>
    </xf>
    <xf numFmtId="44" fontId="6" fillId="36" borderId="47" xfId="44" applyFont="1" applyFill="1" applyBorder="1" applyAlignment="1">
      <alignment horizontal="center" vertical="center" wrapText="1"/>
    </xf>
    <xf numFmtId="44" fontId="6" fillId="36" borderId="59" xfId="44" applyFont="1" applyFill="1" applyBorder="1" applyAlignment="1">
      <alignment horizontal="center" vertical="center" wrapText="1"/>
    </xf>
    <xf numFmtId="44" fontId="4" fillId="0" borderId="50" xfId="44" applyFont="1" applyBorder="1" applyAlignment="1">
      <alignment horizontal="center" vertical="center" wrapText="1"/>
    </xf>
    <xf numFmtId="44" fontId="4" fillId="0" borderId="56" xfId="44" applyFont="1" applyBorder="1" applyAlignment="1">
      <alignment horizontal="center" vertical="center" wrapText="1"/>
    </xf>
    <xf numFmtId="0" fontId="4" fillId="0" borderId="29" xfId="58" applyFont="1" applyBorder="1" applyAlignment="1">
      <alignment vertical="center"/>
      <protection/>
    </xf>
    <xf numFmtId="0" fontId="4" fillId="0" borderId="30" xfId="58" applyFont="1" applyBorder="1" applyAlignment="1">
      <alignment vertical="center"/>
      <protection/>
    </xf>
    <xf numFmtId="44" fontId="6" fillId="0" borderId="31" xfId="44" applyFont="1" applyFill="1" applyBorder="1" applyAlignment="1">
      <alignment horizontal="center" vertical="center" wrapText="1"/>
    </xf>
    <xf numFmtId="44" fontId="6" fillId="35" borderId="32" xfId="44" applyFont="1" applyFill="1" applyBorder="1" applyAlignment="1">
      <alignment horizontal="center" vertical="center" wrapText="1"/>
    </xf>
    <xf numFmtId="44" fontId="6" fillId="36" borderId="32" xfId="44" applyFont="1" applyFill="1" applyBorder="1" applyAlignment="1">
      <alignment horizontal="center" vertical="center" wrapText="1"/>
    </xf>
    <xf numFmtId="0" fontId="6" fillId="0" borderId="53" xfId="58" applyFont="1" applyBorder="1" applyAlignment="1">
      <alignment vertical="center"/>
      <protection/>
    </xf>
    <xf numFmtId="44" fontId="6" fillId="35" borderId="53" xfId="44" applyFont="1" applyFill="1" applyBorder="1" applyAlignment="1">
      <alignment horizontal="center" vertical="center" wrapText="1"/>
    </xf>
    <xf numFmtId="44" fontId="6" fillId="36" borderId="53" xfId="4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6" fillId="0" borderId="24" xfId="44" applyFont="1" applyBorder="1" applyAlignment="1">
      <alignment vertical="center" wrapText="1"/>
    </xf>
    <xf numFmtId="44" fontId="6" fillId="0" borderId="24" xfId="44" applyFont="1" applyBorder="1" applyAlignment="1">
      <alignment horizontal="center" vertical="center" wrapText="1"/>
    </xf>
    <xf numFmtId="44" fontId="4" fillId="0" borderId="0" xfId="0" applyNumberFormat="1" applyFont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166" fontId="4" fillId="0" borderId="33" xfId="42" applyNumberFormat="1" applyFont="1" applyBorder="1" applyAlignment="1">
      <alignment vertical="center" wrapText="1"/>
    </xf>
    <xf numFmtId="44" fontId="4" fillId="0" borderId="32" xfId="44" applyFont="1" applyBorder="1" applyAlignment="1">
      <alignment horizontal="center" vertical="center" wrapText="1"/>
    </xf>
    <xf numFmtId="166" fontId="4" fillId="0" borderId="29" xfId="42" applyNumberFormat="1" applyFont="1" applyBorder="1" applyAlignment="1">
      <alignment vertical="center" wrapText="1"/>
    </xf>
    <xf numFmtId="44" fontId="4" fillId="0" borderId="30" xfId="44" applyFont="1" applyBorder="1" applyAlignment="1">
      <alignment horizontal="center" vertical="center" wrapText="1"/>
    </xf>
    <xf numFmtId="166" fontId="4" fillId="0" borderId="21" xfId="42" applyNumberFormat="1" applyFont="1" applyBorder="1" applyAlignment="1">
      <alignment vertical="center" wrapText="1"/>
    </xf>
    <xf numFmtId="0" fontId="6" fillId="34" borderId="46" xfId="0" applyFont="1" applyFill="1" applyBorder="1" applyAlignment="1">
      <alignment horizontal="left" vertical="center"/>
    </xf>
    <xf numFmtId="44" fontId="6" fillId="0" borderId="47" xfId="44" applyFont="1" applyBorder="1" applyAlignment="1">
      <alignment horizontal="center" vertical="center" wrapText="1"/>
    </xf>
    <xf numFmtId="44" fontId="6" fillId="0" borderId="35" xfId="44" applyFont="1" applyBorder="1" applyAlignment="1">
      <alignment horizontal="center" vertical="center" wrapText="1"/>
    </xf>
    <xf numFmtId="44" fontId="6" fillId="0" borderId="38" xfId="44" applyFont="1" applyBorder="1" applyAlignment="1">
      <alignment horizontal="center" vertical="center" wrapText="1"/>
    </xf>
    <xf numFmtId="44" fontId="4" fillId="0" borderId="22" xfId="44" applyFont="1" applyBorder="1" applyAlignment="1">
      <alignment horizontal="center" vertical="center" wrapText="1"/>
    </xf>
    <xf numFmtId="44" fontId="4" fillId="0" borderId="50" xfId="44" applyFont="1" applyBorder="1" applyAlignment="1">
      <alignment vertical="center" wrapText="1"/>
    </xf>
    <xf numFmtId="44" fontId="4" fillId="0" borderId="28" xfId="44" applyFont="1" applyBorder="1" applyAlignment="1">
      <alignment vertical="center" wrapText="1"/>
    </xf>
    <xf numFmtId="0" fontId="6" fillId="0" borderId="19" xfId="0" applyFont="1" applyBorder="1" applyAlignment="1">
      <alignment/>
    </xf>
    <xf numFmtId="165" fontId="6" fillId="34" borderId="39" xfId="60" applyFont="1" applyFill="1" applyBorder="1" applyAlignment="1">
      <alignment horizontal="center" vertical="center"/>
      <protection/>
    </xf>
    <xf numFmtId="165" fontId="6" fillId="34" borderId="30" xfId="60" applyFont="1" applyFill="1" applyBorder="1" applyAlignment="1" quotePrefix="1">
      <alignment horizontal="center" vertical="center" wrapText="1"/>
      <protection/>
    </xf>
    <xf numFmtId="165" fontId="6" fillId="34" borderId="30" xfId="60" applyFont="1" applyFill="1" applyBorder="1" applyAlignment="1">
      <alignment horizontal="center" vertical="center" wrapText="1"/>
      <protection/>
    </xf>
    <xf numFmtId="165" fontId="6" fillId="34" borderId="32" xfId="60" applyFont="1" applyFill="1" applyBorder="1" applyAlignment="1" quotePrefix="1">
      <alignment horizontal="center" vertical="center" wrapText="1"/>
      <protection/>
    </xf>
    <xf numFmtId="166" fontId="4" fillId="0" borderId="14" xfId="42" applyNumberFormat="1" applyFont="1" applyBorder="1" applyAlignment="1">
      <alignment vertical="center"/>
    </xf>
    <xf numFmtId="166" fontId="4" fillId="0" borderId="16" xfId="42" applyNumberFormat="1" applyFont="1" applyBorder="1" applyAlignment="1">
      <alignment vertical="center"/>
    </xf>
    <xf numFmtId="166" fontId="6" fillId="0" borderId="61" xfId="42" applyNumberFormat="1" applyFont="1" applyBorder="1" applyAlignment="1">
      <alignment vertical="center"/>
    </xf>
    <xf numFmtId="166" fontId="6" fillId="0" borderId="62" xfId="42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44" fontId="4" fillId="0" borderId="15" xfId="44" applyFont="1" applyBorder="1" applyAlignment="1">
      <alignment vertical="center" wrapText="1"/>
    </xf>
    <xf numFmtId="44" fontId="4" fillId="0" borderId="41" xfId="44" applyFont="1" applyBorder="1" applyAlignment="1">
      <alignment vertical="center" wrapText="1"/>
    </xf>
    <xf numFmtId="166" fontId="4" fillId="0" borderId="18" xfId="42" applyNumberFormat="1" applyFont="1" applyBorder="1" applyAlignment="1">
      <alignment vertical="center"/>
    </xf>
    <xf numFmtId="44" fontId="4" fillId="0" borderId="13" xfId="44" applyFont="1" applyBorder="1" applyAlignment="1">
      <alignment horizontal="center" vertical="center" wrapText="1"/>
    </xf>
    <xf numFmtId="44" fontId="4" fillId="0" borderId="63" xfId="44" applyFont="1" applyBorder="1" applyAlignment="1">
      <alignment horizontal="center" vertical="center" wrapText="1"/>
    </xf>
    <xf numFmtId="0" fontId="6" fillId="0" borderId="46" xfId="58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35" xfId="58" applyFont="1" applyFill="1" applyBorder="1" applyAlignment="1" quotePrefix="1">
      <alignment horizontal="center" vertical="center" wrapText="1"/>
      <protection/>
    </xf>
    <xf numFmtId="0" fontId="6" fillId="0" borderId="47" xfId="58" applyFont="1" applyFill="1" applyBorder="1" applyAlignment="1">
      <alignment horizontal="center" vertical="center" wrapText="1"/>
      <protection/>
    </xf>
    <xf numFmtId="0" fontId="4" fillId="34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6" fillId="0" borderId="10" xfId="63" applyNumberFormat="1" applyFont="1" applyBorder="1" applyAlignment="1">
      <alignment vertical="center"/>
    </xf>
    <xf numFmtId="164" fontId="4" fillId="0" borderId="0" xfId="63" applyNumberFormat="1" applyFont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6" fillId="0" borderId="46" xfId="58" applyNumberFormat="1" applyFont="1" applyFill="1" applyBorder="1" applyAlignment="1">
      <alignment horizontal="center" vertical="center" wrapText="1"/>
      <protection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5" xfId="58" applyNumberFormat="1" applyFont="1" applyFill="1" applyBorder="1" applyAlignment="1" quotePrefix="1">
      <alignment horizontal="center" vertical="center" wrapText="1"/>
      <protection/>
    </xf>
    <xf numFmtId="164" fontId="6" fillId="0" borderId="47" xfId="58" applyNumberFormat="1" applyFont="1" applyFill="1" applyBorder="1" applyAlignment="1">
      <alignment horizontal="center" vertical="center" wrapText="1"/>
      <protection/>
    </xf>
    <xf numFmtId="164" fontId="6" fillId="0" borderId="46" xfId="0" applyNumberFormat="1" applyFont="1" applyFill="1" applyBorder="1" applyAlignment="1">
      <alignment horizontal="centerContinuous" vertical="center"/>
    </xf>
    <xf numFmtId="164" fontId="6" fillId="0" borderId="35" xfId="58" applyNumberFormat="1" applyFont="1" applyFill="1" applyBorder="1" applyAlignment="1">
      <alignment horizontal="center" vertical="center" wrapText="1"/>
      <protection/>
    </xf>
    <xf numFmtId="43" fontId="0" fillId="0" borderId="0" xfId="42" applyFont="1" applyAlignment="1">
      <alignment vertical="center"/>
    </xf>
    <xf numFmtId="166" fontId="0" fillId="0" borderId="0" xfId="42" applyNumberFormat="1" applyFont="1" applyAlignment="1">
      <alignment vertical="center"/>
    </xf>
    <xf numFmtId="10" fontId="0" fillId="0" borderId="0" xfId="63" applyNumberFormat="1" applyFont="1" applyAlignment="1">
      <alignment vertical="center"/>
    </xf>
    <xf numFmtId="174" fontId="0" fillId="0" borderId="0" xfId="63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0" fontId="4" fillId="0" borderId="0" xfId="63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186" fontId="4" fillId="0" borderId="0" xfId="42" applyNumberFormat="1" applyFont="1" applyAlignment="1">
      <alignment vertical="center"/>
    </xf>
    <xf numFmtId="10" fontId="0" fillId="0" borderId="0" xfId="63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0" fontId="6" fillId="33" borderId="64" xfId="58" applyFont="1" applyFill="1" applyBorder="1" applyAlignment="1">
      <alignment horizontal="center" wrapText="1"/>
      <protection/>
    </xf>
    <xf numFmtId="0" fontId="6" fillId="33" borderId="31" xfId="58" applyFont="1" applyFill="1" applyBorder="1" applyAlignment="1">
      <alignment horizontal="center" wrapText="1"/>
      <protection/>
    </xf>
    <xf numFmtId="0" fontId="6" fillId="33" borderId="32" xfId="58" applyFont="1" applyFill="1" applyBorder="1" applyAlignment="1">
      <alignment horizontal="center" wrapText="1"/>
      <protection/>
    </xf>
    <xf numFmtId="0" fontId="6" fillId="33" borderId="33" xfId="58" applyFont="1" applyFill="1" applyBorder="1" applyAlignment="1">
      <alignment horizontal="center" wrapText="1"/>
      <protection/>
    </xf>
    <xf numFmtId="0" fontId="6" fillId="33" borderId="27" xfId="58" applyFont="1" applyFill="1" applyBorder="1" applyAlignment="1">
      <alignment horizontal="centerContinuous" vertical="center"/>
      <protection/>
    </xf>
    <xf numFmtId="0" fontId="4" fillId="33" borderId="25" xfId="58" applyFont="1" applyFill="1" applyBorder="1" applyAlignment="1">
      <alignment horizontal="centerContinuous" vertical="center"/>
      <protection/>
    </xf>
    <xf numFmtId="165" fontId="6" fillId="33" borderId="30" xfId="60" applyFont="1" applyFill="1" applyBorder="1" applyAlignment="1">
      <alignment horizontal="center" vertical="center" wrapText="1"/>
      <protection/>
    </xf>
    <xf numFmtId="165" fontId="5" fillId="33" borderId="32" xfId="60" applyFont="1" applyFill="1" applyBorder="1" applyAlignment="1">
      <alignment horizontal="center" vertical="center" wrapText="1"/>
      <protection/>
    </xf>
    <xf numFmtId="0" fontId="6" fillId="0" borderId="52" xfId="58" applyFont="1" applyBorder="1" applyAlignment="1">
      <alignment vertical="center"/>
      <protection/>
    </xf>
    <xf numFmtId="165" fontId="6" fillId="33" borderId="34" xfId="60" applyFont="1" applyFill="1" applyBorder="1" applyAlignment="1">
      <alignment horizontal="centerContinuous" vertical="center"/>
      <protection/>
    </xf>
    <xf numFmtId="0" fontId="4" fillId="33" borderId="39" xfId="58" applyFont="1" applyFill="1" applyBorder="1" applyAlignment="1">
      <alignment horizontal="centerContinuous" vertical="center"/>
      <protection/>
    </xf>
    <xf numFmtId="0" fontId="6" fillId="33" borderId="27" xfId="58" applyFont="1" applyFill="1" applyBorder="1" applyAlignment="1">
      <alignment horizontal="centerContinuous" vertical="center" wrapText="1"/>
      <protection/>
    </xf>
    <xf numFmtId="0" fontId="6" fillId="33" borderId="25" xfId="58" applyFont="1" applyFill="1" applyBorder="1" applyAlignment="1">
      <alignment horizontal="centerContinuous" vertical="center" wrapText="1"/>
      <protection/>
    </xf>
    <xf numFmtId="0" fontId="4" fillId="33" borderId="26" xfId="58" applyFont="1" applyFill="1" applyBorder="1" applyAlignment="1">
      <alignment horizontal="centerContinuous" vertical="center"/>
      <protection/>
    </xf>
    <xf numFmtId="165" fontId="6" fillId="33" borderId="33" xfId="60" applyFont="1" applyFill="1" applyBorder="1" applyAlignment="1">
      <alignment horizontal="center" wrapText="1"/>
      <protection/>
    </xf>
    <xf numFmtId="166" fontId="4" fillId="0" borderId="24" xfId="58" applyNumberFormat="1" applyFont="1" applyBorder="1" applyAlignment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 quotePrefix="1">
      <alignment horizontal="center"/>
    </xf>
    <xf numFmtId="0" fontId="6" fillId="33" borderId="31" xfId="0" applyFont="1" applyFill="1" applyBorder="1" applyAlignment="1">
      <alignment horizontal="center"/>
    </xf>
    <xf numFmtId="165" fontId="6" fillId="33" borderId="31" xfId="60" applyFont="1" applyFill="1" applyBorder="1" applyAlignment="1">
      <alignment horizontal="center" vertical="center" wrapText="1"/>
      <protection/>
    </xf>
    <xf numFmtId="0" fontId="6" fillId="33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34" borderId="41" xfId="58" applyFont="1" applyFill="1" applyBorder="1" applyAlignment="1">
      <alignment horizontal="center" vertical="center" wrapText="1"/>
      <protection/>
    </xf>
    <xf numFmtId="0" fontId="6" fillId="34" borderId="63" xfId="58" applyFont="1" applyFill="1" applyBorder="1" applyAlignment="1">
      <alignment horizontal="center" vertical="center" wrapText="1"/>
      <protection/>
    </xf>
    <xf numFmtId="0" fontId="6" fillId="34" borderId="48" xfId="58" applyFont="1" applyFill="1" applyBorder="1" applyAlignment="1">
      <alignment horizontal="center" vertical="center" wrapText="1"/>
      <protection/>
    </xf>
    <xf numFmtId="0" fontId="6" fillId="34" borderId="66" xfId="58" applyFont="1" applyFill="1" applyBorder="1" applyAlignment="1">
      <alignment horizontal="center" vertical="center" wrapText="1"/>
      <protection/>
    </xf>
    <xf numFmtId="0" fontId="6" fillId="34" borderId="40" xfId="58" applyFont="1" applyFill="1" applyBorder="1" applyAlignment="1">
      <alignment horizontal="center" vertical="center" wrapText="1"/>
      <protection/>
    </xf>
    <xf numFmtId="0" fontId="6" fillId="34" borderId="67" xfId="58" applyFont="1" applyFill="1" applyBorder="1" applyAlignment="1">
      <alignment horizontal="center" vertical="center" wrapText="1"/>
      <protection/>
    </xf>
    <xf numFmtId="0" fontId="6" fillId="0" borderId="42" xfId="0" applyFont="1" applyFill="1" applyBorder="1" applyAlignment="1" quotePrefix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4" fontId="4" fillId="35" borderId="31" xfId="44" applyFont="1" applyFill="1" applyBorder="1" applyAlignment="1">
      <alignment horizontal="center" vertical="center" wrapText="1"/>
    </xf>
    <xf numFmtId="44" fontId="4" fillId="35" borderId="23" xfId="44" applyFont="1" applyFill="1" applyBorder="1" applyAlignment="1">
      <alignment horizontal="center" vertical="center" wrapText="1"/>
    </xf>
    <xf numFmtId="44" fontId="4" fillId="35" borderId="20" xfId="44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Continuous" vertical="center"/>
    </xf>
    <xf numFmtId="0" fontId="4" fillId="33" borderId="26" xfId="0" applyFont="1" applyFill="1" applyBorder="1" applyAlignment="1">
      <alignment horizontal="centerContinuous" vertical="center" wrapText="1"/>
    </xf>
    <xf numFmtId="0" fontId="6" fillId="33" borderId="32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166" fontId="6" fillId="0" borderId="69" xfId="42" applyNumberFormat="1" applyFont="1" applyBorder="1" applyAlignment="1" quotePrefix="1">
      <alignment horizontal="right" vertical="center"/>
    </xf>
    <xf numFmtId="164" fontId="6" fillId="0" borderId="50" xfId="63" applyNumberFormat="1" applyFont="1" applyBorder="1" applyAlignment="1">
      <alignment vertical="center"/>
    </xf>
    <xf numFmtId="164" fontId="6" fillId="0" borderId="14" xfId="63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64" fontId="6" fillId="0" borderId="51" xfId="0" applyNumberFormat="1" applyFont="1" applyBorder="1" applyAlignment="1">
      <alignment vertical="center"/>
    </xf>
    <xf numFmtId="164" fontId="6" fillId="0" borderId="53" xfId="0" applyNumberFormat="1" applyFont="1" applyBorder="1" applyAlignment="1">
      <alignment vertical="center"/>
    </xf>
    <xf numFmtId="165" fontId="6" fillId="33" borderId="11" xfId="60" applyFont="1" applyFill="1" applyBorder="1" applyAlignment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70" xfId="58" applyFont="1" applyFill="1" applyBorder="1" applyAlignment="1">
      <alignment horizontal="center" wrapText="1"/>
      <protection/>
    </xf>
    <xf numFmtId="0" fontId="6" fillId="33" borderId="71" xfId="58" applyFont="1" applyFill="1" applyBorder="1" applyAlignment="1" quotePrefix="1">
      <alignment horizontal="center" vertical="center" wrapText="1"/>
      <protection/>
    </xf>
    <xf numFmtId="165" fontId="6" fillId="34" borderId="64" xfId="60" applyFont="1" applyFill="1" applyBorder="1" applyAlignment="1">
      <alignment horizontal="center" vertical="center" wrapText="1"/>
      <protection/>
    </xf>
    <xf numFmtId="165" fontId="6" fillId="34" borderId="71" xfId="60" applyFont="1" applyFill="1" applyBorder="1" applyAlignment="1">
      <alignment horizontal="center" vertical="center" wrapText="1"/>
      <protection/>
    </xf>
    <xf numFmtId="0" fontId="6" fillId="34" borderId="72" xfId="0" applyFont="1" applyFill="1" applyBorder="1" applyAlignment="1">
      <alignment horizontal="centerContinuous" vertical="center"/>
    </xf>
    <xf numFmtId="0" fontId="6" fillId="34" borderId="73" xfId="0" applyFont="1" applyFill="1" applyBorder="1" applyAlignment="1">
      <alignment horizontal="centerContinuous" vertical="center"/>
    </xf>
    <xf numFmtId="165" fontId="6" fillId="34" borderId="74" xfId="60" applyFont="1" applyFill="1" applyBorder="1" applyAlignment="1">
      <alignment horizontal="centerContinuous" vertical="center"/>
      <protection/>
    </xf>
    <xf numFmtId="0" fontId="6" fillId="34" borderId="11" xfId="58" applyFont="1" applyFill="1" applyBorder="1" applyAlignment="1" quotePrefix="1">
      <alignment horizontal="center" vertical="center" wrapText="1"/>
      <protection/>
    </xf>
    <xf numFmtId="49" fontId="6" fillId="34" borderId="16" xfId="58" applyNumberFormat="1" applyFont="1" applyFill="1" applyBorder="1" applyAlignment="1">
      <alignment horizontal="center" vertical="center" wrapText="1"/>
      <protection/>
    </xf>
    <xf numFmtId="165" fontId="6" fillId="34" borderId="28" xfId="60" applyFont="1" applyFill="1" applyBorder="1" applyAlignment="1">
      <alignment horizontal="center" vertical="center" wrapText="1"/>
      <protection/>
    </xf>
    <xf numFmtId="0" fontId="6" fillId="34" borderId="31" xfId="58" applyFont="1" applyFill="1" applyBorder="1" applyAlignment="1" quotePrefix="1">
      <alignment horizontal="center" vertical="center" wrapText="1"/>
      <protection/>
    </xf>
    <xf numFmtId="165" fontId="6" fillId="34" borderId="74" xfId="60" applyFont="1" applyFill="1" applyBorder="1" applyAlignment="1">
      <alignment horizontal="center" vertical="center"/>
      <protection/>
    </xf>
    <xf numFmtId="49" fontId="6" fillId="34" borderId="63" xfId="58" applyNumberFormat="1" applyFont="1" applyFill="1" applyBorder="1" applyAlignment="1">
      <alignment horizontal="center" vertical="center" wrapText="1"/>
      <protection/>
    </xf>
    <xf numFmtId="44" fontId="4" fillId="0" borderId="67" xfId="44" applyFont="1" applyBorder="1" applyAlignment="1">
      <alignment horizontal="center" vertical="center" wrapText="1"/>
    </xf>
    <xf numFmtId="44" fontId="4" fillId="0" borderId="66" xfId="44" applyFont="1" applyBorder="1" applyAlignment="1">
      <alignment horizontal="center" vertical="center" wrapText="1"/>
    </xf>
    <xf numFmtId="44" fontId="4" fillId="35" borderId="75" xfId="44" applyFont="1" applyFill="1" applyBorder="1" applyAlignment="1">
      <alignment horizontal="center" vertical="center" wrapText="1"/>
    </xf>
    <xf numFmtId="166" fontId="4" fillId="0" borderId="18" xfId="42" applyNumberFormat="1" applyFont="1" applyBorder="1" applyAlignment="1">
      <alignment vertical="center" wrapText="1"/>
    </xf>
    <xf numFmtId="0" fontId="6" fillId="0" borderId="24" xfId="58" applyFont="1" applyBorder="1" applyAlignment="1">
      <alignment vertical="center"/>
      <protection/>
    </xf>
    <xf numFmtId="165" fontId="5" fillId="0" borderId="0" xfId="60" applyFont="1" applyAlignment="1" quotePrefix="1">
      <alignment horizontal="centerContinuous"/>
      <protection/>
    </xf>
    <xf numFmtId="0" fontId="4" fillId="0" borderId="0" xfId="0" applyFont="1" applyFill="1" applyBorder="1" applyAlignment="1">
      <alignment horizontal="center"/>
    </xf>
    <xf numFmtId="0" fontId="6" fillId="33" borderId="29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34" borderId="46" xfId="0" applyFont="1" applyFill="1" applyBorder="1" applyAlignment="1">
      <alignment/>
    </xf>
    <xf numFmtId="0" fontId="6" fillId="34" borderId="76" xfId="0" applyFont="1" applyFill="1" applyBorder="1" applyAlignment="1">
      <alignment horizontal="centerContinuous"/>
    </xf>
    <xf numFmtId="0" fontId="6" fillId="34" borderId="77" xfId="0" applyFont="1" applyFill="1" applyBorder="1" applyAlignment="1">
      <alignment horizontal="centerContinuous"/>
    </xf>
    <xf numFmtId="0" fontId="6" fillId="34" borderId="78" xfId="0" applyFont="1" applyFill="1" applyBorder="1" applyAlignment="1">
      <alignment horizontal="centerContinuous" vertical="center"/>
    </xf>
    <xf numFmtId="0" fontId="4" fillId="34" borderId="35" xfId="0" applyFont="1" applyFill="1" applyBorder="1" applyAlignment="1">
      <alignment/>
    </xf>
    <xf numFmtId="0" fontId="6" fillId="0" borderId="72" xfId="0" applyFont="1" applyFill="1" applyBorder="1" applyAlignment="1">
      <alignment horizontal="centerContinuous" vertical="center"/>
    </xf>
    <xf numFmtId="0" fontId="6" fillId="34" borderId="35" xfId="0" applyFont="1" applyFill="1" applyBorder="1" applyAlignment="1">
      <alignment horizontal="center"/>
    </xf>
    <xf numFmtId="49" fontId="6" fillId="34" borderId="35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44" fontId="6" fillId="0" borderId="49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 quotePrefix="1">
      <alignment horizontal="center" vertical="center" wrapText="1"/>
      <protection/>
    </xf>
    <xf numFmtId="44" fontId="6" fillId="0" borderId="46" xfId="58" applyNumberFormat="1" applyFont="1" applyFill="1" applyBorder="1" applyAlignment="1">
      <alignment horizontal="center" vertical="center" wrapText="1"/>
      <protection/>
    </xf>
    <xf numFmtId="49" fontId="4" fillId="34" borderId="24" xfId="58" applyNumberFormat="1" applyFont="1" applyFill="1" applyBorder="1" applyAlignment="1">
      <alignment horizontal="center" vertical="center" wrapText="1"/>
      <protection/>
    </xf>
    <xf numFmtId="0" fontId="4" fillId="0" borderId="79" xfId="0" applyFont="1" applyFill="1" applyBorder="1" applyAlignment="1">
      <alignment vertical="center"/>
    </xf>
    <xf numFmtId="0" fontId="6" fillId="37" borderId="76" xfId="0" applyFont="1" applyFill="1" applyBorder="1" applyAlignment="1">
      <alignment horizontal="centerContinuous"/>
    </xf>
    <xf numFmtId="0" fontId="6" fillId="37" borderId="77" xfId="0" applyFont="1" applyFill="1" applyBorder="1" applyAlignment="1">
      <alignment horizontal="centerContinuous"/>
    </xf>
    <xf numFmtId="0" fontId="6" fillId="37" borderId="78" xfId="0" applyFont="1" applyFill="1" applyBorder="1" applyAlignment="1">
      <alignment horizontal="centerContinuous" vertical="center"/>
    </xf>
    <xf numFmtId="165" fontId="6" fillId="34" borderId="46" xfId="60" applyFont="1" applyFill="1" applyBorder="1" applyAlignment="1">
      <alignment horizontal="centerContinuous" vertical="center"/>
      <protection/>
    </xf>
    <xf numFmtId="165" fontId="6" fillId="34" borderId="27" xfId="60" applyFont="1" applyFill="1" applyBorder="1" applyAlignment="1">
      <alignment horizontal="centerContinuous" vertical="center"/>
      <protection/>
    </xf>
    <xf numFmtId="187" fontId="6" fillId="34" borderId="35" xfId="0" applyNumberFormat="1" applyFont="1" applyFill="1" applyBorder="1" applyAlignment="1" quotePrefix="1">
      <alignment horizontal="center" vertical="center"/>
    </xf>
    <xf numFmtId="187" fontId="6" fillId="34" borderId="35" xfId="0" applyNumberFormat="1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165" fontId="6" fillId="34" borderId="48" xfId="60" applyFont="1" applyFill="1" applyBorder="1" applyAlignment="1">
      <alignment horizontal="center" vertical="center" wrapText="1"/>
      <protection/>
    </xf>
    <xf numFmtId="49" fontId="6" fillId="34" borderId="30" xfId="58" applyNumberFormat="1" applyFont="1" applyFill="1" applyBorder="1" applyAlignment="1">
      <alignment horizontal="center" vertical="center" wrapText="1"/>
      <protection/>
    </xf>
    <xf numFmtId="165" fontId="6" fillId="34" borderId="35" xfId="60" applyFont="1" applyFill="1" applyBorder="1" applyAlignment="1">
      <alignment horizontal="centerContinuous" vertical="center"/>
      <protection/>
    </xf>
    <xf numFmtId="187" fontId="6" fillId="34" borderId="36" xfId="0" applyNumberFormat="1" applyFont="1" applyFill="1" applyBorder="1" applyAlignment="1" quotePrefix="1">
      <alignment horizontal="center" vertical="center"/>
    </xf>
    <xf numFmtId="187" fontId="6" fillId="34" borderId="36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44" fontId="4" fillId="0" borderId="24" xfId="0" applyNumberFormat="1" applyFont="1" applyFill="1" applyBorder="1" applyAlignment="1">
      <alignment vertical="center"/>
    </xf>
    <xf numFmtId="166" fontId="4" fillId="37" borderId="33" xfId="42" applyNumberFormat="1" applyFont="1" applyFill="1" applyBorder="1" applyAlignment="1">
      <alignment vertical="center" wrapText="1"/>
    </xf>
    <xf numFmtId="44" fontId="4" fillId="37" borderId="31" xfId="44" applyFont="1" applyFill="1" applyBorder="1" applyAlignment="1">
      <alignment horizontal="center" vertical="center" wrapText="1"/>
    </xf>
    <xf numFmtId="44" fontId="4" fillId="37" borderId="32" xfId="44" applyFont="1" applyFill="1" applyBorder="1" applyAlignment="1">
      <alignment horizontal="center" vertical="center" wrapText="1"/>
    </xf>
    <xf numFmtId="166" fontId="4" fillId="37" borderId="29" xfId="42" applyNumberFormat="1" applyFont="1" applyFill="1" applyBorder="1" applyAlignment="1">
      <alignment vertical="center" wrapText="1"/>
    </xf>
    <xf numFmtId="44" fontId="4" fillId="37" borderId="23" xfId="44" applyFont="1" applyFill="1" applyBorder="1" applyAlignment="1">
      <alignment horizontal="center" vertical="center" wrapText="1"/>
    </xf>
    <xf numFmtId="44" fontId="4" fillId="37" borderId="30" xfId="44" applyFont="1" applyFill="1" applyBorder="1" applyAlignment="1">
      <alignment horizontal="center" vertical="center" wrapText="1"/>
    </xf>
    <xf numFmtId="49" fontId="6" fillId="34" borderId="24" xfId="58" applyNumberFormat="1" applyFont="1" applyFill="1" applyBorder="1" applyAlignment="1">
      <alignment horizontal="center" vertical="center" wrapText="1"/>
      <protection/>
    </xf>
    <xf numFmtId="166" fontId="6" fillId="37" borderId="80" xfId="42" applyNumberFormat="1" applyFont="1" applyFill="1" applyBorder="1" applyAlignment="1">
      <alignment vertical="center" wrapText="1"/>
    </xf>
    <xf numFmtId="44" fontId="6" fillId="37" borderId="51" xfId="44" applyFont="1" applyFill="1" applyBorder="1" applyAlignment="1">
      <alignment horizontal="center" vertical="center" wrapText="1"/>
    </xf>
    <xf numFmtId="44" fontId="4" fillId="37" borderId="53" xfId="44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vertical="center"/>
    </xf>
    <xf numFmtId="0" fontId="4" fillId="0" borderId="72" xfId="0" applyFont="1" applyBorder="1" applyAlignment="1">
      <alignment/>
    </xf>
    <xf numFmtId="44" fontId="6" fillId="0" borderId="59" xfId="44" applyFont="1" applyBorder="1" applyAlignment="1">
      <alignment horizontal="center" vertical="center" wrapText="1"/>
    </xf>
    <xf numFmtId="0" fontId="6" fillId="34" borderId="46" xfId="58" applyFont="1" applyFill="1" applyBorder="1" applyAlignment="1">
      <alignment horizontal="center" vertical="center" wrapText="1"/>
      <protection/>
    </xf>
    <xf numFmtId="44" fontId="4" fillId="35" borderId="32" xfId="44" applyFont="1" applyFill="1" applyBorder="1" applyAlignment="1">
      <alignment horizontal="center" vertical="center" wrapText="1"/>
    </xf>
    <xf numFmtId="44" fontId="6" fillId="35" borderId="24" xfId="44" applyFont="1" applyFill="1" applyBorder="1" applyAlignment="1">
      <alignment horizontal="center" vertical="center" wrapText="1"/>
    </xf>
    <xf numFmtId="165" fontId="5" fillId="0" borderId="0" xfId="60" applyFont="1" applyFill="1" applyAlignment="1">
      <alignment horizontal="centerContinuous" vertical="center"/>
      <protection/>
    </xf>
    <xf numFmtId="165" fontId="6" fillId="33" borderId="29" xfId="60" applyFont="1" applyFill="1" applyBorder="1" applyAlignment="1">
      <alignment horizontal="center" vertical="center" wrapText="1"/>
      <protection/>
    </xf>
    <xf numFmtId="165" fontId="4" fillId="38" borderId="81" xfId="60" applyFont="1" applyFill="1" applyBorder="1" applyAlignment="1">
      <alignment horizontal="left" vertical="center"/>
      <protection/>
    </xf>
    <xf numFmtId="165" fontId="4" fillId="38" borderId="70" xfId="60" applyFont="1" applyFill="1" applyBorder="1" applyAlignment="1">
      <alignment horizontal="left" vertical="center"/>
      <protection/>
    </xf>
    <xf numFmtId="0" fontId="4" fillId="38" borderId="0" xfId="57" applyFont="1" applyFill="1" applyAlignment="1">
      <alignment horizontal="left" vertical="top"/>
      <protection/>
    </xf>
    <xf numFmtId="0" fontId="4" fillId="39" borderId="0" xfId="58" applyFont="1" applyFill="1" applyAlignment="1">
      <alignment horizontal="left" vertical="center"/>
      <protection/>
    </xf>
    <xf numFmtId="0" fontId="0" fillId="39" borderId="0" xfId="0" applyFont="1" applyFill="1" applyAlignment="1">
      <alignment horizontal="centerContinuous" vertical="center"/>
    </xf>
    <xf numFmtId="0" fontId="0" fillId="39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0" fontId="4" fillId="38" borderId="82" xfId="0" applyFont="1" applyFill="1" applyBorder="1" applyAlignment="1">
      <alignment/>
    </xf>
    <xf numFmtId="0" fontId="4" fillId="39" borderId="83" xfId="0" applyFont="1" applyFill="1" applyBorder="1" applyAlignment="1">
      <alignment horizontal="center"/>
    </xf>
    <xf numFmtId="0" fontId="4" fillId="39" borderId="84" xfId="0" applyFont="1" applyFill="1" applyBorder="1" applyAlignment="1">
      <alignment horizontal="center"/>
    </xf>
    <xf numFmtId="0" fontId="4" fillId="39" borderId="85" xfId="0" applyFont="1" applyFill="1" applyBorder="1" applyAlignment="1">
      <alignment horizontal="center"/>
    </xf>
    <xf numFmtId="0" fontId="4" fillId="38" borderId="86" xfId="0" applyFont="1" applyFill="1" applyBorder="1" applyAlignment="1">
      <alignment/>
    </xf>
    <xf numFmtId="0" fontId="4" fillId="39" borderId="87" xfId="0" applyFont="1" applyFill="1" applyBorder="1" applyAlignment="1">
      <alignment horizontal="center"/>
    </xf>
    <xf numFmtId="0" fontId="4" fillId="39" borderId="88" xfId="0" applyFont="1" applyFill="1" applyBorder="1" applyAlignment="1">
      <alignment horizontal="center"/>
    </xf>
    <xf numFmtId="0" fontId="4" fillId="39" borderId="89" xfId="0" applyFont="1" applyFill="1" applyBorder="1" applyAlignment="1">
      <alignment horizontal="center"/>
    </xf>
    <xf numFmtId="0" fontId="4" fillId="38" borderId="0" xfId="0" applyFont="1" applyFill="1" applyAlignment="1">
      <alignment horizontal="center"/>
    </xf>
    <xf numFmtId="165" fontId="5" fillId="0" borderId="0" xfId="60" applyFont="1" applyAlignment="1">
      <alignment horizontal="center"/>
      <protection/>
    </xf>
    <xf numFmtId="0" fontId="5" fillId="0" borderId="0" xfId="0" applyFont="1" applyAlignment="1">
      <alignment horizontal="center"/>
    </xf>
    <xf numFmtId="37" fontId="9" fillId="38" borderId="90" xfId="59" applyFont="1" applyFill="1" applyBorder="1" applyAlignment="1" applyProtection="1">
      <alignment horizontal="left"/>
      <protection/>
    </xf>
    <xf numFmtId="37" fontId="9" fillId="38" borderId="91" xfId="59" applyFont="1" applyFill="1" applyBorder="1" applyAlignment="1" applyProtection="1">
      <alignment horizontal="left"/>
      <protection/>
    </xf>
    <xf numFmtId="37" fontId="9" fillId="39" borderId="92" xfId="59" applyFont="1" applyFill="1" applyBorder="1" applyAlignment="1" applyProtection="1">
      <alignment horizontal="left"/>
      <protection/>
    </xf>
    <xf numFmtId="37" fontId="9" fillId="0" borderId="93" xfId="59" applyFont="1" applyBorder="1" applyAlignment="1">
      <alignment horizontal="center"/>
      <protection/>
    </xf>
    <xf numFmtId="37" fontId="9" fillId="38" borderId="66" xfId="59" applyFont="1" applyFill="1" applyBorder="1" applyAlignment="1" applyProtection="1">
      <alignment horizontal="left"/>
      <protection/>
    </xf>
    <xf numFmtId="37" fontId="9" fillId="38" borderId="23" xfId="59" applyFont="1" applyFill="1" applyBorder="1" applyAlignment="1" applyProtection="1">
      <alignment horizontal="left"/>
      <protection/>
    </xf>
    <xf numFmtId="37" fontId="9" fillId="39" borderId="0" xfId="59" applyFont="1" applyFill="1" applyBorder="1" applyAlignment="1" applyProtection="1">
      <alignment horizontal="left"/>
      <protection/>
    </xf>
    <xf numFmtId="37" fontId="9" fillId="0" borderId="94" xfId="59" applyFont="1" applyBorder="1" applyAlignment="1">
      <alignment horizontal="center"/>
      <protection/>
    </xf>
    <xf numFmtId="37" fontId="9" fillId="38" borderId="95" xfId="59" applyFont="1" applyFill="1" applyBorder="1" applyAlignment="1" applyProtection="1">
      <alignment horizontal="left"/>
      <protection/>
    </xf>
    <xf numFmtId="37" fontId="9" fillId="38" borderId="96" xfId="59" applyFont="1" applyFill="1" applyBorder="1" applyAlignment="1" applyProtection="1">
      <alignment horizontal="left"/>
      <protection/>
    </xf>
    <xf numFmtId="37" fontId="9" fillId="39" borderId="97" xfId="59" applyFont="1" applyFill="1" applyBorder="1" applyAlignment="1" applyProtection="1">
      <alignment horizontal="left"/>
      <protection/>
    </xf>
    <xf numFmtId="37" fontId="9" fillId="39" borderId="98" xfId="59" applyFont="1" applyFill="1" applyBorder="1" applyAlignment="1" applyProtection="1">
      <alignment horizontal="left"/>
      <protection/>
    </xf>
    <xf numFmtId="37" fontId="9" fillId="0" borderId="99" xfId="59" applyFont="1" applyBorder="1" applyAlignment="1">
      <alignment horizontal="center"/>
      <protection/>
    </xf>
    <xf numFmtId="37" fontId="9" fillId="38" borderId="31" xfId="59" applyFont="1" applyFill="1" applyBorder="1" applyAlignment="1" applyProtection="1">
      <alignment horizontal="left"/>
      <protection/>
    </xf>
    <xf numFmtId="37" fontId="9" fillId="39" borderId="31" xfId="59" applyFont="1" applyFill="1" applyBorder="1" applyAlignment="1" applyProtection="1">
      <alignment horizontal="left"/>
      <protection/>
    </xf>
    <xf numFmtId="37" fontId="9" fillId="0" borderId="31" xfId="59" applyFont="1" applyBorder="1" applyAlignment="1">
      <alignment horizontal="center"/>
      <protection/>
    </xf>
    <xf numFmtId="37" fontId="9" fillId="39" borderId="91" xfId="59" applyFont="1" applyFill="1" applyBorder="1" applyAlignment="1" applyProtection="1">
      <alignment horizontal="left"/>
      <protection/>
    </xf>
    <xf numFmtId="37" fontId="9" fillId="0" borderId="91" xfId="59" applyFont="1" applyBorder="1" applyAlignment="1">
      <alignment horizontal="center"/>
      <protection/>
    </xf>
    <xf numFmtId="37" fontId="9" fillId="38" borderId="95" xfId="59" applyFont="1" applyFill="1" applyBorder="1" applyAlignment="1" applyProtection="1" quotePrefix="1">
      <alignment horizontal="left"/>
      <protection/>
    </xf>
    <xf numFmtId="37" fontId="9" fillId="39" borderId="98" xfId="59" applyFont="1" applyFill="1" applyBorder="1" applyAlignment="1" applyProtection="1" quotePrefix="1">
      <alignment horizontal="left"/>
      <protection/>
    </xf>
    <xf numFmtId="37" fontId="9" fillId="38" borderId="96" xfId="59" applyFont="1" applyFill="1" applyBorder="1" applyAlignment="1" applyProtection="1" quotePrefix="1">
      <alignment horizontal="left"/>
      <protection/>
    </xf>
    <xf numFmtId="0" fontId="4" fillId="38" borderId="100" xfId="57" applyFont="1" applyFill="1" applyBorder="1" applyAlignment="1">
      <alignment horizontal="left" vertical="top"/>
      <protection/>
    </xf>
    <xf numFmtId="0" fontId="4" fillId="38" borderId="101" xfId="57" applyFont="1" applyFill="1" applyBorder="1" applyAlignment="1">
      <alignment vertical="top" wrapText="1"/>
      <protection/>
    </xf>
    <xf numFmtId="0" fontId="4" fillId="39" borderId="102" xfId="0" applyFont="1" applyFill="1" applyBorder="1" applyAlignment="1">
      <alignment horizontal="left"/>
    </xf>
    <xf numFmtId="0" fontId="4" fillId="0" borderId="103" xfId="57" applyFont="1" applyBorder="1" applyAlignment="1">
      <alignment horizontal="center" vertical="top" wrapText="1"/>
      <protection/>
    </xf>
    <xf numFmtId="37" fontId="9" fillId="0" borderId="0" xfId="59" applyFont="1" applyFill="1" applyBorder="1" applyAlignment="1" applyProtection="1">
      <alignment horizontal="left"/>
      <protection/>
    </xf>
    <xf numFmtId="0" fontId="0" fillId="38" borderId="0" xfId="0" applyFill="1" applyAlignment="1">
      <alignment/>
    </xf>
    <xf numFmtId="0" fontId="0" fillId="39" borderId="0" xfId="58" applyFont="1" applyFill="1" applyAlignment="1">
      <alignment horizontal="centerContinuous" vertical="center"/>
      <protection/>
    </xf>
    <xf numFmtId="166" fontId="4" fillId="39" borderId="10" xfId="42" applyNumberFormat="1" applyFont="1" applyFill="1" applyBorder="1" applyAlignment="1" quotePrefix="1">
      <alignment horizontal="right" vertical="center"/>
    </xf>
    <xf numFmtId="166" fontId="4" fillId="39" borderId="11" xfId="42" applyNumberFormat="1" applyFont="1" applyFill="1" applyBorder="1" applyAlignment="1" quotePrefix="1">
      <alignment horizontal="right" vertical="center"/>
    </xf>
    <xf numFmtId="167" fontId="4" fillId="39" borderId="50" xfId="44" applyNumberFormat="1" applyFont="1" applyFill="1" applyBorder="1" applyAlignment="1">
      <alignment horizontal="center" vertical="center" wrapText="1"/>
    </xf>
    <xf numFmtId="167" fontId="4" fillId="39" borderId="10" xfId="44" applyNumberFormat="1" applyFont="1" applyFill="1" applyBorder="1" applyAlignment="1">
      <alignment horizontal="center" vertical="center" wrapText="1"/>
    </xf>
    <xf numFmtId="167" fontId="4" fillId="39" borderId="28" xfId="44" applyNumberFormat="1" applyFont="1" applyFill="1" applyBorder="1" applyAlignment="1">
      <alignment horizontal="center" vertical="center" wrapText="1"/>
    </xf>
    <xf numFmtId="167" fontId="4" fillId="39" borderId="11" xfId="44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164" fontId="4" fillId="39" borderId="10" xfId="63" applyNumberFormat="1" applyFont="1" applyFill="1" applyBorder="1" applyAlignment="1">
      <alignment horizontal="center" vertical="center" wrapText="1"/>
    </xf>
    <xf numFmtId="164" fontId="4" fillId="39" borderId="10" xfId="63" applyNumberFormat="1" applyFont="1" applyFill="1" applyBorder="1" applyAlignment="1">
      <alignment horizontal="center" vertical="center"/>
    </xf>
    <xf numFmtId="164" fontId="4" fillId="39" borderId="17" xfId="63" applyNumberFormat="1" applyFont="1" applyFill="1" applyBorder="1" applyAlignment="1">
      <alignment horizontal="center" vertical="center"/>
    </xf>
    <xf numFmtId="164" fontId="4" fillId="39" borderId="17" xfId="63" applyNumberFormat="1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Continuous" vertical="center"/>
    </xf>
    <xf numFmtId="0" fontId="6" fillId="38" borderId="24" xfId="58" applyFont="1" applyFill="1" applyBorder="1" applyAlignment="1">
      <alignment horizontal="center" vertical="center" wrapText="1"/>
      <protection/>
    </xf>
    <xf numFmtId="0" fontId="4" fillId="39" borderId="79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40" borderId="10" xfId="0" applyFont="1" applyFill="1" applyBorder="1" applyAlignment="1">
      <alignment vertical="center"/>
    </xf>
    <xf numFmtId="164" fontId="6" fillId="0" borderId="47" xfId="44" applyNumberFormat="1" applyFont="1" applyFill="1" applyBorder="1" applyAlignment="1">
      <alignment horizontal="center" vertical="center" wrapText="1"/>
    </xf>
    <xf numFmtId="164" fontId="6" fillId="0" borderId="57" xfId="44" applyNumberFormat="1" applyFont="1" applyFill="1" applyBorder="1" applyAlignment="1">
      <alignment horizontal="center" vertical="center" wrapText="1"/>
    </xf>
    <xf numFmtId="164" fontId="6" fillId="0" borderId="104" xfId="44" applyNumberFormat="1" applyFont="1" applyFill="1" applyBorder="1" applyAlignment="1">
      <alignment horizontal="center" vertical="center" wrapText="1"/>
    </xf>
    <xf numFmtId="164" fontId="6" fillId="0" borderId="77" xfId="44" applyNumberFormat="1" applyFont="1" applyFill="1" applyBorder="1" applyAlignment="1">
      <alignment horizontal="center" vertical="center" wrapText="1"/>
    </xf>
    <xf numFmtId="164" fontId="6" fillId="0" borderId="59" xfId="44" applyNumberFormat="1" applyFont="1" applyFill="1" applyBorder="1" applyAlignment="1">
      <alignment horizontal="center" vertical="center" wrapText="1"/>
    </xf>
    <xf numFmtId="164" fontId="6" fillId="0" borderId="0" xfId="44" applyNumberFormat="1" applyFont="1" applyFill="1" applyBorder="1" applyAlignment="1">
      <alignment horizontal="center" vertical="center" wrapText="1"/>
    </xf>
    <xf numFmtId="164" fontId="6" fillId="0" borderId="76" xfId="44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6" fillId="0" borderId="49" xfId="44" applyNumberFormat="1" applyFont="1" applyFill="1" applyBorder="1" applyAlignment="1">
      <alignment horizontal="center" vertical="center" wrapText="1"/>
    </xf>
    <xf numFmtId="0" fontId="6" fillId="0" borderId="68" xfId="58" applyFont="1" applyFill="1" applyBorder="1" applyAlignment="1">
      <alignment vertical="center" wrapText="1"/>
      <protection/>
    </xf>
    <xf numFmtId="0" fontId="4" fillId="38" borderId="0" xfId="57" applyFont="1" applyFill="1" applyBorder="1" applyAlignment="1">
      <alignment horizontal="left" vertical="top"/>
      <protection/>
    </xf>
    <xf numFmtId="0" fontId="4" fillId="38" borderId="0" xfId="57" applyFont="1" applyFill="1" applyBorder="1" applyAlignment="1">
      <alignment vertical="top" wrapText="1"/>
      <protection/>
    </xf>
    <xf numFmtId="0" fontId="4" fillId="39" borderId="0" xfId="0" applyFont="1" applyFill="1" applyBorder="1" applyAlignment="1">
      <alignment horizontal="left"/>
    </xf>
    <xf numFmtId="0" fontId="4" fillId="0" borderId="0" xfId="57" applyFont="1" applyBorder="1" applyAlignment="1">
      <alignment horizontal="center" vertical="top" wrapText="1"/>
      <protection/>
    </xf>
    <xf numFmtId="167" fontId="6" fillId="39" borderId="0" xfId="57" applyNumberFormat="1" applyFont="1" applyFill="1" applyBorder="1" applyAlignment="1">
      <alignment/>
      <protection/>
    </xf>
    <xf numFmtId="166" fontId="0" fillId="39" borderId="11" xfId="42" applyNumberFormat="1" applyFont="1" applyFill="1" applyBorder="1" applyAlignment="1">
      <alignment/>
    </xf>
    <xf numFmtId="166" fontId="0" fillId="39" borderId="23" xfId="42" applyNumberFormat="1" applyFont="1" applyFill="1" applyBorder="1" applyAlignment="1">
      <alignment/>
    </xf>
    <xf numFmtId="166" fontId="4" fillId="39" borderId="101" xfId="42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4" fillId="0" borderId="0" xfId="58" applyFont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165" fontId="4" fillId="0" borderId="0" xfId="60" applyFont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nsummary_fy0304waiver" xfId="57"/>
    <cellStyle name="Normal_Conversion CE sample" xfId="58"/>
    <cellStyle name="Normal_NE6410WAIVER_BYQ4.XLW" xfId="59"/>
    <cellStyle name="Normal_Psych_Psyc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4" bestFit="1" customWidth="1"/>
    <col min="2" max="2" width="41.140625" style="7" customWidth="1"/>
    <col min="3" max="4" width="11.57421875" style="7" customWidth="1"/>
    <col min="5" max="5" width="12.8515625" style="7" customWidth="1"/>
    <col min="6" max="7" width="11.57421875" style="7" customWidth="1"/>
    <col min="8" max="8" width="12.421875" style="7" customWidth="1"/>
    <col min="9" max="9" width="11.57421875" style="7" customWidth="1"/>
    <col min="10" max="10" width="12.57421875" style="7" customWidth="1"/>
    <col min="11" max="12" width="11.57421875" style="7" customWidth="1"/>
    <col min="13" max="13" width="12.421875" style="7" customWidth="1"/>
    <col min="14" max="14" width="11.57421875" style="7" customWidth="1"/>
    <col min="15" max="16384" width="9.140625" style="7" customWidth="1"/>
  </cols>
  <sheetData>
    <row r="1" spans="1:248" s="2" customFormat="1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IN1" s="3"/>
    </row>
    <row r="2" spans="1:14" ht="17.25" customHeight="1">
      <c r="A2" s="4">
        <v>2</v>
      </c>
      <c r="B2" s="5" t="s">
        <v>179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7.25" customHeight="1">
      <c r="A3" s="4">
        <v>3</v>
      </c>
      <c r="B3" s="407" t="s">
        <v>328</v>
      </c>
      <c r="C3" s="6"/>
      <c r="D3" s="6"/>
      <c r="E3" s="413"/>
      <c r="F3" s="413"/>
      <c r="G3" s="413"/>
      <c r="H3" s="413"/>
      <c r="I3" s="6"/>
      <c r="J3" s="6"/>
      <c r="K3" s="6"/>
      <c r="L3" s="6"/>
      <c r="M3" s="6"/>
      <c r="N3" s="6"/>
    </row>
    <row r="4" spans="1:14" ht="17.25" customHeight="1">
      <c r="A4" s="4">
        <v>4</v>
      </c>
      <c r="B4" s="5" t="s">
        <v>329</v>
      </c>
      <c r="C4" s="6"/>
      <c r="D4" s="413"/>
      <c r="E4" s="413"/>
      <c r="F4" s="413"/>
      <c r="G4" s="413"/>
      <c r="H4" s="413"/>
      <c r="I4" s="413"/>
      <c r="J4" s="413"/>
      <c r="K4" s="6"/>
      <c r="L4" s="6"/>
      <c r="M4" s="6"/>
      <c r="N4" s="6"/>
    </row>
    <row r="5" spans="1:14" ht="24" customHeight="1" thickBot="1">
      <c r="A5" s="4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8" customHeight="1">
      <c r="A6" s="4">
        <v>6</v>
      </c>
      <c r="B6" s="320"/>
      <c r="C6" s="79" t="s">
        <v>14</v>
      </c>
      <c r="D6" s="79"/>
      <c r="E6" s="79"/>
      <c r="F6" s="79"/>
      <c r="G6" s="79"/>
      <c r="H6" s="321"/>
      <c r="I6" s="321"/>
      <c r="J6" s="321"/>
      <c r="K6" s="321"/>
      <c r="L6" s="321"/>
      <c r="M6" s="79"/>
      <c r="N6" s="322"/>
    </row>
    <row r="7" spans="1:15" s="30" customFormat="1" ht="24" customHeight="1">
      <c r="A7" s="18">
        <v>7</v>
      </c>
      <c r="B7" s="408" t="s">
        <v>15</v>
      </c>
      <c r="C7" s="333" t="s">
        <v>16</v>
      </c>
      <c r="D7" s="333" t="s">
        <v>192</v>
      </c>
      <c r="E7" s="333" t="s">
        <v>193</v>
      </c>
      <c r="F7" s="333" t="s">
        <v>194</v>
      </c>
      <c r="G7" s="333" t="s">
        <v>195</v>
      </c>
      <c r="H7" s="334" t="s">
        <v>17</v>
      </c>
      <c r="I7" s="333" t="s">
        <v>196</v>
      </c>
      <c r="J7" s="333" t="s">
        <v>197</v>
      </c>
      <c r="K7" s="333" t="s">
        <v>198</v>
      </c>
      <c r="L7" s="333" t="s">
        <v>199</v>
      </c>
      <c r="M7" s="334" t="s">
        <v>18</v>
      </c>
      <c r="N7" s="335" t="s">
        <v>19</v>
      </c>
      <c r="O7" s="18"/>
    </row>
    <row r="8" spans="1:15" s="8" customFormat="1" ht="18" customHeight="1">
      <c r="A8" s="4">
        <v>8</v>
      </c>
      <c r="B8" s="183"/>
      <c r="C8" s="303" t="s">
        <v>326</v>
      </c>
      <c r="D8" s="303" t="s">
        <v>327</v>
      </c>
      <c r="E8" s="303" t="s">
        <v>327</v>
      </c>
      <c r="F8" s="303" t="s">
        <v>327</v>
      </c>
      <c r="G8" s="303" t="s">
        <v>327</v>
      </c>
      <c r="H8" s="304" t="s">
        <v>20</v>
      </c>
      <c r="I8" s="303" t="s">
        <v>327</v>
      </c>
      <c r="J8" s="303" t="s">
        <v>327</v>
      </c>
      <c r="K8" s="303" t="s">
        <v>327</v>
      </c>
      <c r="L8" s="303" t="s">
        <v>327</v>
      </c>
      <c r="M8" s="304" t="s">
        <v>21</v>
      </c>
      <c r="N8" s="323" t="s">
        <v>184</v>
      </c>
      <c r="O8" s="4"/>
    </row>
    <row r="9" spans="1:15" s="8" customFormat="1" ht="18" customHeight="1">
      <c r="A9" s="4">
        <v>9</v>
      </c>
      <c r="B9" s="409" t="s">
        <v>331</v>
      </c>
      <c r="C9" s="455">
        <v>69593.82058845392</v>
      </c>
      <c r="D9" s="455">
        <v>19019.05113973232</v>
      </c>
      <c r="E9" s="455">
        <v>17980.491736613785</v>
      </c>
      <c r="F9" s="455">
        <v>16812.11240810543</v>
      </c>
      <c r="G9" s="455">
        <v>15782.165304002387</v>
      </c>
      <c r="H9" s="9">
        <f>SUM(D9:G9)</f>
        <v>69593.82058845392</v>
      </c>
      <c r="I9" s="455">
        <v>15721.386127355294</v>
      </c>
      <c r="J9" s="455">
        <v>15799.41029094128</v>
      </c>
      <c r="K9" s="455">
        <v>15877.821683112194</v>
      </c>
      <c r="L9" s="455">
        <v>15956.62222565701</v>
      </c>
      <c r="M9" s="9">
        <f>SUM(I9:L9)</f>
        <v>63355.240327065774</v>
      </c>
      <c r="N9" s="324">
        <f>H9+M9</f>
        <v>132949.0609155197</v>
      </c>
      <c r="O9" s="10"/>
    </row>
    <row r="10" spans="1:15" s="8" customFormat="1" ht="18" customHeight="1">
      <c r="A10" s="4">
        <v>10</v>
      </c>
      <c r="B10" s="409" t="s">
        <v>332</v>
      </c>
      <c r="C10" s="455">
        <v>391700.68483547214</v>
      </c>
      <c r="D10" s="455">
        <v>107046.5063329198</v>
      </c>
      <c r="E10" s="455">
        <v>101201.09612258653</v>
      </c>
      <c r="F10" s="455">
        <v>94625.00963596159</v>
      </c>
      <c r="G10" s="455">
        <v>88828.0727440042</v>
      </c>
      <c r="H10" s="9">
        <f>SUM(D10:G10)</f>
        <v>391700.68483547214</v>
      </c>
      <c r="I10" s="455">
        <v>88485.9842523091</v>
      </c>
      <c r="J10" s="455">
        <v>88925.13413734091</v>
      </c>
      <c r="K10" s="455">
        <v>89366.46349320251</v>
      </c>
      <c r="L10" s="455">
        <v>89809.9831364585</v>
      </c>
      <c r="M10" s="9">
        <f>SUM(I10:L10)</f>
        <v>356587.56501931103</v>
      </c>
      <c r="N10" s="324">
        <f>H10+M10</f>
        <v>748288.2498547832</v>
      </c>
      <c r="O10" s="10"/>
    </row>
    <row r="11" spans="1:15" s="8" customFormat="1" ht="18" customHeight="1">
      <c r="A11" s="4">
        <v>11</v>
      </c>
      <c r="B11" s="409" t="s">
        <v>333</v>
      </c>
      <c r="C11" s="455">
        <v>33639.843154855094</v>
      </c>
      <c r="D11" s="455">
        <v>9193.314749570021</v>
      </c>
      <c r="E11" s="455">
        <v>8691.302140799642</v>
      </c>
      <c r="F11" s="455">
        <v>8126.537955932965</v>
      </c>
      <c r="G11" s="455">
        <v>7628.688308552466</v>
      </c>
      <c r="H11" s="9">
        <f>SUM(D11:G11)</f>
        <v>33639.843154855094</v>
      </c>
      <c r="I11" s="455">
        <v>7599.309235062875</v>
      </c>
      <c r="J11" s="455">
        <v>7637.024086800109</v>
      </c>
      <c r="K11" s="455">
        <v>7674.926114765809</v>
      </c>
      <c r="L11" s="455">
        <v>7713.016247902786</v>
      </c>
      <c r="M11" s="9">
        <f>SUM(I11:L11)</f>
        <v>30624.27568453158</v>
      </c>
      <c r="N11" s="324">
        <f>H11+M11</f>
        <v>64264.118839386676</v>
      </c>
      <c r="O11" s="10"/>
    </row>
    <row r="12" spans="1:15" s="8" customFormat="1" ht="18" customHeight="1" thickBot="1">
      <c r="A12" s="4">
        <v>12</v>
      </c>
      <c r="B12" s="410" t="s">
        <v>334</v>
      </c>
      <c r="C12" s="456">
        <v>837400.5463270498</v>
      </c>
      <c r="D12" s="455">
        <v>261089.13111111114</v>
      </c>
      <c r="E12" s="455">
        <v>227962.66000000003</v>
      </c>
      <c r="F12" s="455">
        <v>190695.38</v>
      </c>
      <c r="G12" s="455">
        <v>157653.3752159386</v>
      </c>
      <c r="H12" s="11">
        <f>SUM(D12:G12)</f>
        <v>837400.5463270498</v>
      </c>
      <c r="I12" s="455">
        <v>154189.6931258947</v>
      </c>
      <c r="J12" s="455">
        <v>154954.92602217186</v>
      </c>
      <c r="K12" s="455">
        <v>155723.95671695075</v>
      </c>
      <c r="L12" s="455">
        <v>156496.80405844553</v>
      </c>
      <c r="M12" s="9">
        <f>SUM(I12:L12)</f>
        <v>621365.3799234629</v>
      </c>
      <c r="N12" s="324">
        <f>H12+M12</f>
        <v>1458765.9262505127</v>
      </c>
      <c r="O12" s="12"/>
    </row>
    <row r="13" spans="1:15" s="8" customFormat="1" ht="18" customHeight="1" thickTop="1">
      <c r="A13" s="4">
        <v>13</v>
      </c>
      <c r="B13" s="325" t="s">
        <v>23</v>
      </c>
      <c r="C13" s="13">
        <f aca="true" t="shared" si="0" ref="C13:N13">SUM(C9:C12)</f>
        <v>1332334.894905831</v>
      </c>
      <c r="D13" s="13">
        <f t="shared" si="0"/>
        <v>396348.0033333333</v>
      </c>
      <c r="E13" s="13">
        <f t="shared" si="0"/>
        <v>355835.55</v>
      </c>
      <c r="F13" s="13">
        <f t="shared" si="0"/>
        <v>310259.04</v>
      </c>
      <c r="G13" s="13">
        <f t="shared" si="0"/>
        <v>269892.30157249764</v>
      </c>
      <c r="H13" s="13">
        <f t="shared" si="0"/>
        <v>1332334.894905831</v>
      </c>
      <c r="I13" s="13">
        <f t="shared" si="0"/>
        <v>265996.37274062197</v>
      </c>
      <c r="J13" s="13">
        <f t="shared" si="0"/>
        <v>267316.49453725416</v>
      </c>
      <c r="K13" s="13">
        <f t="shared" si="0"/>
        <v>268643.16800803127</v>
      </c>
      <c r="L13" s="13">
        <f t="shared" si="0"/>
        <v>269976.4256684638</v>
      </c>
      <c r="M13" s="13">
        <f t="shared" si="0"/>
        <v>1071932.4609543714</v>
      </c>
      <c r="N13" s="326">
        <f t="shared" si="0"/>
        <v>2404267.3558602026</v>
      </c>
      <c r="O13" s="12"/>
    </row>
    <row r="14" spans="1:14" s="259" customFormat="1" ht="18" customHeight="1">
      <c r="A14" s="4">
        <v>14</v>
      </c>
      <c r="B14" s="327" t="s">
        <v>24</v>
      </c>
      <c r="C14" s="258"/>
      <c r="D14" s="258"/>
      <c r="E14" s="258">
        <f>E13/D13-1</f>
        <v>-0.10221434949241281</v>
      </c>
      <c r="F14" s="258">
        <f>F13/E13-1</f>
        <v>-0.1280830709579186</v>
      </c>
      <c r="G14" s="258">
        <f>G13/F13-1</f>
        <v>-0.13010656652422548</v>
      </c>
      <c r="H14" s="258"/>
      <c r="I14" s="258">
        <f>I13/G13-1</f>
        <v>-0.014435123970474417</v>
      </c>
      <c r="J14" s="258">
        <f>J13/I13-1</f>
        <v>0.0049629315732040435</v>
      </c>
      <c r="K14" s="258">
        <f>K13/J13-1</f>
        <v>0.0049629315732038215</v>
      </c>
      <c r="L14" s="258">
        <f>L13/K13-1</f>
        <v>0.0049629315732038215</v>
      </c>
      <c r="M14" s="258"/>
      <c r="N14" s="328"/>
    </row>
    <row r="15" spans="1:14" s="8" customFormat="1" ht="18" customHeight="1" thickBot="1">
      <c r="A15" s="4">
        <v>15</v>
      </c>
      <c r="B15" s="329" t="s">
        <v>25</v>
      </c>
      <c r="C15" s="330"/>
      <c r="D15" s="330"/>
      <c r="E15" s="330"/>
      <c r="F15" s="330"/>
      <c r="G15" s="330"/>
      <c r="H15" s="331">
        <f>H13/C13-1</f>
        <v>0</v>
      </c>
      <c r="I15" s="331"/>
      <c r="J15" s="331"/>
      <c r="K15" s="331"/>
      <c r="L15" s="331"/>
      <c r="M15" s="331">
        <f>M13/H13-1</f>
        <v>-0.19544818269573638</v>
      </c>
      <c r="N15" s="332"/>
    </row>
    <row r="16" spans="1:14" ht="18" customHeight="1">
      <c r="A16" s="4">
        <v>16</v>
      </c>
      <c r="B16" s="14"/>
      <c r="H16" s="15"/>
      <c r="I16" s="15"/>
      <c r="J16" s="15"/>
      <c r="K16" s="15"/>
      <c r="L16" s="15"/>
      <c r="M16" s="15"/>
      <c r="N16" s="15"/>
    </row>
    <row r="17" spans="1:14" ht="18" customHeight="1">
      <c r="A17" s="4">
        <v>17</v>
      </c>
      <c r="B17" s="411" t="s">
        <v>302</v>
      </c>
      <c r="D17" s="268"/>
      <c r="E17" s="269"/>
      <c r="F17" s="269"/>
      <c r="G17" s="269"/>
      <c r="H17" s="269"/>
      <c r="I17" s="15"/>
      <c r="J17" s="15"/>
      <c r="K17" s="15"/>
      <c r="L17" s="15"/>
      <c r="M17" s="15"/>
      <c r="N17" s="15"/>
    </row>
    <row r="18" spans="1:14" ht="12.75">
      <c r="A18" s="4">
        <v>18</v>
      </c>
      <c r="B18" s="412" t="s">
        <v>303</v>
      </c>
      <c r="D18" s="268"/>
      <c r="E18" s="269"/>
      <c r="F18" s="269"/>
      <c r="G18" s="269"/>
      <c r="H18" s="269"/>
      <c r="I18" s="15"/>
      <c r="J18" s="15"/>
      <c r="K18" s="15"/>
      <c r="L18" s="15"/>
      <c r="M18" s="15"/>
      <c r="N18" s="15"/>
    </row>
    <row r="19" spans="2:14" ht="12.75" customHeight="1">
      <c r="B19" s="278"/>
      <c r="C19" s="305"/>
      <c r="D19" s="278"/>
      <c r="E19" s="278"/>
      <c r="F19" s="278"/>
      <c r="G19" s="276"/>
      <c r="H19" s="277"/>
      <c r="I19" s="277"/>
      <c r="K19" s="15"/>
      <c r="L19" s="15"/>
      <c r="M19" s="15"/>
      <c r="N19" s="15"/>
    </row>
    <row r="20" spans="2:14" ht="12.75" customHeight="1">
      <c r="B20" s="278"/>
      <c r="C20" s="22"/>
      <c r="D20" s="67"/>
      <c r="E20" s="67"/>
      <c r="F20" s="67"/>
      <c r="G20" s="276"/>
      <c r="H20" s="277"/>
      <c r="I20" s="277"/>
      <c r="K20" s="15"/>
      <c r="L20" s="15"/>
      <c r="M20" s="15"/>
      <c r="N20" s="15"/>
    </row>
    <row r="21" spans="2:14" ht="12.75" customHeight="1">
      <c r="B21" s="278"/>
      <c r="C21" s="22"/>
      <c r="D21" s="67"/>
      <c r="E21" s="67"/>
      <c r="F21" s="67"/>
      <c r="G21" s="277"/>
      <c r="H21" s="277"/>
      <c r="I21" s="277"/>
      <c r="K21" s="15"/>
      <c r="L21" s="15"/>
      <c r="M21" s="15"/>
      <c r="N21" s="15"/>
    </row>
    <row r="22" spans="5:14" ht="12.75">
      <c r="E22" s="267"/>
      <c r="F22" s="267"/>
      <c r="G22" s="267"/>
      <c r="H22" s="267"/>
      <c r="I22" s="15"/>
      <c r="J22" s="15"/>
      <c r="K22" s="15"/>
      <c r="L22" s="15"/>
      <c r="M22" s="15"/>
      <c r="N22" s="15"/>
    </row>
    <row r="23" spans="5:14" ht="12.75">
      <c r="E23" s="267"/>
      <c r="F23" s="267"/>
      <c r="G23" s="267"/>
      <c r="H23" s="267"/>
      <c r="I23" s="15"/>
      <c r="J23" s="15"/>
      <c r="K23" s="15"/>
      <c r="L23" s="15"/>
      <c r="M23" s="15"/>
      <c r="N23" s="15"/>
    </row>
    <row r="24" spans="5:14" ht="12.75">
      <c r="E24" s="267"/>
      <c r="F24" s="267"/>
      <c r="G24" s="267"/>
      <c r="H24" s="267"/>
      <c r="I24" s="15"/>
      <c r="J24" s="15"/>
      <c r="K24" s="15"/>
      <c r="L24" s="15"/>
      <c r="M24" s="15"/>
      <c r="N24" s="15"/>
    </row>
    <row r="25" spans="3:14" ht="12.75">
      <c r="C25" s="270"/>
      <c r="D25" s="270"/>
      <c r="E25" s="267"/>
      <c r="F25" s="267"/>
      <c r="G25" s="267"/>
      <c r="H25" s="267"/>
      <c r="I25" s="15"/>
      <c r="J25" s="270"/>
      <c r="K25" s="15"/>
      <c r="L25" s="15"/>
      <c r="M25" s="15"/>
      <c r="N25" s="15"/>
    </row>
    <row r="26" spans="3:10" ht="12.75">
      <c r="C26" s="270"/>
      <c r="D26" s="270"/>
      <c r="J26" s="270"/>
    </row>
    <row r="27" spans="3:10" ht="12.75">
      <c r="C27" s="270"/>
      <c r="D27" s="270"/>
      <c r="J27" s="270"/>
    </row>
    <row r="28" spans="3:10" ht="12.75">
      <c r="C28" s="270"/>
      <c r="D28" s="270"/>
      <c r="J28" s="270"/>
    </row>
    <row r="29" spans="3:10" ht="12.75">
      <c r="C29" s="271"/>
      <c r="D29" s="271"/>
      <c r="J29" s="271"/>
    </row>
  </sheetData>
  <sheetProtection/>
  <printOptions horizontalCentered="1"/>
  <pageMargins left="0.25" right="0.25" top="1.5" bottom="1" header="1" footer="0.5"/>
  <pageSetup fitToHeight="1" fitToWidth="1" horizontalDpi="300" verticalDpi="300" orientation="landscape" scale="70" r:id="rId1"/>
  <headerFooter alignWithMargins="0">
    <oddHeader xml:space="preserve">&amp;L&amp;"Arial,Bold"&amp;12State of [State Name]&amp;C&amp;"Arial,Bold"&amp;12Appendix &amp;A&amp;R&amp;"Arial,Bold"&amp;12 </oddHeader>
    <oddFooter>&amp;L&amp;8'&amp;A'&amp;C&amp;8Page &amp;P of &amp;N&amp;R&amp;8&amp;F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39.00390625" style="22" customWidth="1"/>
    <col min="3" max="11" width="14.57421875" style="22" customWidth="1"/>
    <col min="12" max="16384" width="9.140625" style="22" customWidth="1"/>
  </cols>
  <sheetData>
    <row r="1" spans="1:11" s="4" customFormat="1" ht="30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K1" s="17"/>
    </row>
    <row r="2" spans="1:78" ht="12.75">
      <c r="A2" s="18">
        <v>2</v>
      </c>
      <c r="B2" s="19" t="s">
        <v>180</v>
      </c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ht="12.75">
      <c r="A3" s="18">
        <v>3</v>
      </c>
      <c r="B3" s="19" t="s">
        <v>330</v>
      </c>
      <c r="C3" s="20"/>
      <c r="D3" s="414"/>
      <c r="E3" s="414"/>
      <c r="F3" s="20"/>
      <c r="G3" s="20"/>
      <c r="H3" s="20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2.75">
      <c r="A4" s="18">
        <v>4</v>
      </c>
      <c r="B4" s="19" t="s">
        <v>213</v>
      </c>
      <c r="C4" s="20"/>
      <c r="D4" s="20"/>
      <c r="E4" s="20"/>
      <c r="F4" s="20"/>
      <c r="G4" s="20"/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</row>
    <row r="5" spans="1:78" ht="12.75">
      <c r="A5" s="18">
        <v>5</v>
      </c>
      <c r="B5" s="23" t="s">
        <v>169</v>
      </c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ht="12.75">
      <c r="A6" s="18">
        <v>6</v>
      </c>
      <c r="B6" s="24"/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ht="18" customHeight="1">
      <c r="A7" s="18">
        <v>7</v>
      </c>
      <c r="B7" s="25"/>
      <c r="C7" s="26"/>
      <c r="D7" s="26"/>
      <c r="E7" s="26"/>
      <c r="F7" s="26"/>
      <c r="G7" s="26"/>
      <c r="H7" s="26"/>
      <c r="I7" s="26"/>
      <c r="J7" s="27"/>
      <c r="K7" s="27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11" ht="12.75">
      <c r="A8" s="18">
        <v>8</v>
      </c>
      <c r="B8" s="295" t="s">
        <v>26</v>
      </c>
      <c r="C8" s="296"/>
      <c r="D8" s="296"/>
      <c r="E8" s="297"/>
      <c r="F8" s="297"/>
      <c r="G8" s="297"/>
      <c r="H8" s="28"/>
      <c r="I8" s="28"/>
      <c r="J8" s="297" t="s">
        <v>136</v>
      </c>
      <c r="K8" s="415" t="s">
        <v>136</v>
      </c>
    </row>
    <row r="9" spans="1:11" ht="12.75">
      <c r="A9" s="18">
        <v>9</v>
      </c>
      <c r="B9" s="493" t="s">
        <v>28</v>
      </c>
      <c r="C9" s="298" t="s">
        <v>29</v>
      </c>
      <c r="D9" s="298" t="s">
        <v>30</v>
      </c>
      <c r="E9" s="298" t="s">
        <v>31</v>
      </c>
      <c r="F9" s="299" t="s">
        <v>32</v>
      </c>
      <c r="G9" s="298" t="s">
        <v>33</v>
      </c>
      <c r="H9" s="298" t="s">
        <v>34</v>
      </c>
      <c r="I9" s="298" t="s">
        <v>34</v>
      </c>
      <c r="J9" s="298" t="s">
        <v>304</v>
      </c>
      <c r="K9" s="298" t="s">
        <v>304</v>
      </c>
    </row>
    <row r="10" spans="1:11" ht="12.75">
      <c r="A10" s="18">
        <v>10</v>
      </c>
      <c r="B10" s="494"/>
      <c r="C10" s="300" t="s">
        <v>35</v>
      </c>
      <c r="D10" s="300" t="s">
        <v>36</v>
      </c>
      <c r="E10" s="300" t="s">
        <v>37</v>
      </c>
      <c r="F10" s="301" t="s">
        <v>38</v>
      </c>
      <c r="G10" s="300" t="s">
        <v>39</v>
      </c>
      <c r="H10" s="300" t="s">
        <v>37</v>
      </c>
      <c r="I10" s="300" t="s">
        <v>39</v>
      </c>
      <c r="J10" s="300" t="s">
        <v>37</v>
      </c>
      <c r="K10" s="300" t="s">
        <v>39</v>
      </c>
    </row>
    <row r="11" spans="1:11" ht="12.75">
      <c r="A11" s="18">
        <v>11</v>
      </c>
      <c r="B11" s="495"/>
      <c r="C11" s="302" t="s">
        <v>36</v>
      </c>
      <c r="D11" s="302"/>
      <c r="E11" s="302" t="s">
        <v>40</v>
      </c>
      <c r="F11" s="302" t="s">
        <v>41</v>
      </c>
      <c r="G11" s="302" t="s">
        <v>40</v>
      </c>
      <c r="H11" s="302" t="s">
        <v>40</v>
      </c>
      <c r="I11" s="302" t="s">
        <v>40</v>
      </c>
      <c r="J11" s="302" t="s">
        <v>40</v>
      </c>
      <c r="K11" s="302" t="s">
        <v>40</v>
      </c>
    </row>
    <row r="12" spans="1:11" ht="12.75">
      <c r="A12" s="18">
        <v>12</v>
      </c>
      <c r="B12" s="416" t="s">
        <v>335</v>
      </c>
      <c r="C12" s="417" t="s">
        <v>42</v>
      </c>
      <c r="D12" s="417"/>
      <c r="E12" s="417"/>
      <c r="F12" s="417"/>
      <c r="G12" s="417"/>
      <c r="H12" s="418"/>
      <c r="I12" s="418"/>
      <c r="J12" s="418" t="s">
        <v>42</v>
      </c>
      <c r="K12" s="419"/>
    </row>
    <row r="13" spans="1:11" ht="12.75">
      <c r="A13" s="18">
        <v>13</v>
      </c>
      <c r="B13" s="420"/>
      <c r="C13" s="421"/>
      <c r="D13" s="421"/>
      <c r="E13" s="421"/>
      <c r="F13" s="421"/>
      <c r="G13" s="421"/>
      <c r="H13" s="422"/>
      <c r="I13" s="422"/>
      <c r="J13" s="422"/>
      <c r="K13" s="423"/>
    </row>
    <row r="14" spans="1:11" ht="12.75">
      <c r="A14" s="18">
        <v>14</v>
      </c>
      <c r="B14" s="420"/>
      <c r="C14" s="421"/>
      <c r="D14" s="421"/>
      <c r="E14" s="421"/>
      <c r="F14" s="421"/>
      <c r="G14" s="421"/>
      <c r="H14" s="422"/>
      <c r="I14" s="422"/>
      <c r="J14" s="422"/>
      <c r="K14" s="423"/>
    </row>
    <row r="15" spans="1:11" ht="12.75">
      <c r="A15" s="18">
        <v>15</v>
      </c>
      <c r="B15" s="420"/>
      <c r="C15" s="421"/>
      <c r="D15" s="421"/>
      <c r="E15" s="421"/>
      <c r="F15" s="421"/>
      <c r="G15" s="421"/>
      <c r="H15" s="422"/>
      <c r="I15" s="422"/>
      <c r="J15" s="422"/>
      <c r="K15" s="423"/>
    </row>
    <row r="16" spans="1:11" ht="12.75">
      <c r="A16" s="18">
        <v>16</v>
      </c>
      <c r="B16" s="420"/>
      <c r="C16" s="421"/>
      <c r="D16" s="421"/>
      <c r="E16" s="421"/>
      <c r="F16" s="421"/>
      <c r="G16" s="421"/>
      <c r="H16" s="422"/>
      <c r="I16" s="422"/>
      <c r="J16" s="422"/>
      <c r="K16" s="423"/>
    </row>
    <row r="17" spans="1:11" ht="12.75">
      <c r="A17" s="18">
        <v>17</v>
      </c>
      <c r="B17" s="420"/>
      <c r="C17" s="421"/>
      <c r="D17" s="421"/>
      <c r="E17" s="421"/>
      <c r="F17" s="421"/>
      <c r="G17" s="421"/>
      <c r="H17" s="422"/>
      <c r="I17" s="422"/>
      <c r="J17" s="422"/>
      <c r="K17" s="423"/>
    </row>
    <row r="18" spans="1:11" ht="12.75">
      <c r="A18" s="18">
        <v>18</v>
      </c>
      <c r="B18" s="420"/>
      <c r="C18" s="421"/>
      <c r="D18" s="421"/>
      <c r="E18" s="421"/>
      <c r="F18" s="421"/>
      <c r="G18" s="421"/>
      <c r="H18" s="422"/>
      <c r="I18" s="422"/>
      <c r="J18" s="422"/>
      <c r="K18" s="423"/>
    </row>
    <row r="19" spans="1:11" ht="12.75">
      <c r="A19" s="18">
        <v>19</v>
      </c>
      <c r="B19" s="420"/>
      <c r="C19" s="421"/>
      <c r="D19" s="421"/>
      <c r="E19" s="421"/>
      <c r="F19" s="421"/>
      <c r="G19" s="421"/>
      <c r="H19" s="422"/>
      <c r="I19" s="422"/>
      <c r="J19" s="422"/>
      <c r="K19" s="423"/>
    </row>
    <row r="20" spans="1:11" ht="12.75">
      <c r="A20" s="18">
        <v>20</v>
      </c>
      <c r="B20" s="420"/>
      <c r="C20" s="421"/>
      <c r="D20" s="421"/>
      <c r="E20" s="421"/>
      <c r="F20" s="421"/>
      <c r="G20" s="421"/>
      <c r="H20" s="422"/>
      <c r="I20" s="422"/>
      <c r="J20" s="422"/>
      <c r="K20" s="423"/>
    </row>
    <row r="21" spans="1:11" ht="12.75">
      <c r="A21" s="18">
        <v>21</v>
      </c>
      <c r="B21" s="420"/>
      <c r="C21" s="421"/>
      <c r="D21" s="421"/>
      <c r="E21" s="421"/>
      <c r="F21" s="421"/>
      <c r="G21" s="421"/>
      <c r="H21" s="422"/>
      <c r="I21" s="422"/>
      <c r="J21" s="422"/>
      <c r="K21" s="423"/>
    </row>
    <row r="22" spans="1:11" ht="12.75">
      <c r="A22" s="18">
        <v>22</v>
      </c>
      <c r="B22" s="420"/>
      <c r="C22" s="421"/>
      <c r="D22" s="421"/>
      <c r="E22" s="421"/>
      <c r="F22" s="421"/>
      <c r="G22" s="421"/>
      <c r="H22" s="422"/>
      <c r="I22" s="422"/>
      <c r="J22" s="422"/>
      <c r="K22" s="423"/>
    </row>
    <row r="23" spans="1:11" ht="12.75">
      <c r="A23" s="18">
        <v>23</v>
      </c>
      <c r="B23" s="420"/>
      <c r="C23" s="421"/>
      <c r="D23" s="421"/>
      <c r="E23" s="421"/>
      <c r="F23" s="421"/>
      <c r="G23" s="421"/>
      <c r="H23" s="422"/>
      <c r="I23" s="422"/>
      <c r="J23" s="422"/>
      <c r="K23" s="423"/>
    </row>
    <row r="24" spans="1:11" ht="12.75">
      <c r="A24" s="18">
        <v>24</v>
      </c>
      <c r="B24" s="420"/>
      <c r="C24" s="421"/>
      <c r="D24" s="421"/>
      <c r="E24" s="421"/>
      <c r="F24" s="421"/>
      <c r="G24" s="421"/>
      <c r="H24" s="422"/>
      <c r="I24" s="422"/>
      <c r="J24" s="422"/>
      <c r="K24" s="423"/>
    </row>
    <row r="25" spans="1:11" ht="12.75">
      <c r="A25" s="18">
        <v>25</v>
      </c>
      <c r="B25" s="420"/>
      <c r="C25" s="421"/>
      <c r="D25" s="421"/>
      <c r="E25" s="421"/>
      <c r="F25" s="421"/>
      <c r="G25" s="421"/>
      <c r="H25" s="422"/>
      <c r="I25" s="422"/>
      <c r="J25" s="422"/>
      <c r="K25" s="423"/>
    </row>
    <row r="26" spans="1:11" ht="12.75">
      <c r="A26" s="18">
        <v>26</v>
      </c>
      <c r="B26" s="420"/>
      <c r="C26" s="421"/>
      <c r="D26" s="421"/>
      <c r="E26" s="421"/>
      <c r="F26" s="421"/>
      <c r="G26" s="421"/>
      <c r="H26" s="422"/>
      <c r="I26" s="422"/>
      <c r="J26" s="422"/>
      <c r="K26" s="423"/>
    </row>
    <row r="27" spans="1:11" ht="12.75">
      <c r="A27" s="18">
        <v>27</v>
      </c>
      <c r="B27" s="420"/>
      <c r="C27" s="421"/>
      <c r="D27" s="421"/>
      <c r="E27" s="421"/>
      <c r="F27" s="421"/>
      <c r="G27" s="421"/>
      <c r="H27" s="422"/>
      <c r="I27" s="422"/>
      <c r="J27" s="422"/>
      <c r="K27" s="423"/>
    </row>
    <row r="28" spans="1:11" ht="12.75">
      <c r="A28" s="18">
        <v>28</v>
      </c>
      <c r="B28" s="420"/>
      <c r="C28" s="421"/>
      <c r="D28" s="421"/>
      <c r="E28" s="421"/>
      <c r="F28" s="421"/>
      <c r="G28" s="421"/>
      <c r="H28" s="422"/>
      <c r="I28" s="422"/>
      <c r="J28" s="422"/>
      <c r="K28" s="423"/>
    </row>
    <row r="29" spans="1:11" ht="12.75">
      <c r="A29" s="18">
        <v>29</v>
      </c>
      <c r="B29" s="420"/>
      <c r="C29" s="421"/>
      <c r="D29" s="421"/>
      <c r="E29" s="421"/>
      <c r="F29" s="421"/>
      <c r="G29" s="421"/>
      <c r="H29" s="422"/>
      <c r="I29" s="422"/>
      <c r="J29" s="422"/>
      <c r="K29" s="423"/>
    </row>
    <row r="30" spans="1:11" ht="12.75">
      <c r="A30" s="18">
        <v>30</v>
      </c>
      <c r="B30" s="420"/>
      <c r="C30" s="421"/>
      <c r="D30" s="421"/>
      <c r="E30" s="421"/>
      <c r="F30" s="421"/>
      <c r="G30" s="421"/>
      <c r="H30" s="422"/>
      <c r="I30" s="422"/>
      <c r="J30" s="422"/>
      <c r="K30" s="423"/>
    </row>
    <row r="31" spans="1:11" ht="12.75">
      <c r="A31" s="18">
        <v>31</v>
      </c>
      <c r="B31" s="420"/>
      <c r="C31" s="421"/>
      <c r="D31" s="421"/>
      <c r="E31" s="421"/>
      <c r="F31" s="421"/>
      <c r="G31" s="421"/>
      <c r="H31" s="422"/>
      <c r="I31" s="422"/>
      <c r="J31" s="422"/>
      <c r="K31" s="423"/>
    </row>
    <row r="32" spans="1:11" ht="12.75">
      <c r="A32" s="18">
        <v>32</v>
      </c>
      <c r="B32" s="420"/>
      <c r="C32" s="421"/>
      <c r="D32" s="421"/>
      <c r="E32" s="421"/>
      <c r="F32" s="421"/>
      <c r="G32" s="421"/>
      <c r="H32" s="422"/>
      <c r="I32" s="422"/>
      <c r="J32" s="422"/>
      <c r="K32" s="423"/>
    </row>
    <row r="33" spans="1:11" ht="12.75">
      <c r="A33" s="18">
        <v>33</v>
      </c>
      <c r="B33" s="420"/>
      <c r="C33" s="421"/>
      <c r="D33" s="421"/>
      <c r="E33" s="421"/>
      <c r="F33" s="421"/>
      <c r="G33" s="421"/>
      <c r="H33" s="422"/>
      <c r="I33" s="422"/>
      <c r="J33" s="422"/>
      <c r="K33" s="423"/>
    </row>
    <row r="34" spans="1:11" ht="12.75">
      <c r="A34" s="18">
        <v>34</v>
      </c>
      <c r="B34" s="420"/>
      <c r="C34" s="421"/>
      <c r="D34" s="421"/>
      <c r="E34" s="421"/>
      <c r="F34" s="421"/>
      <c r="G34" s="421"/>
      <c r="H34" s="422"/>
      <c r="I34" s="422"/>
      <c r="J34" s="422"/>
      <c r="K34" s="423"/>
    </row>
    <row r="35" spans="1:11" ht="12.75">
      <c r="A35" s="18">
        <v>35</v>
      </c>
      <c r="B35" s="420"/>
      <c r="C35" s="421"/>
      <c r="D35" s="421"/>
      <c r="E35" s="421"/>
      <c r="F35" s="421"/>
      <c r="G35" s="421"/>
      <c r="H35" s="422"/>
      <c r="I35" s="422"/>
      <c r="J35" s="422"/>
      <c r="K35" s="423"/>
    </row>
    <row r="36" spans="1:11" ht="12.75">
      <c r="A36" s="18">
        <v>36</v>
      </c>
      <c r="B36" s="420"/>
      <c r="C36" s="421"/>
      <c r="D36" s="421"/>
      <c r="E36" s="421"/>
      <c r="F36" s="421"/>
      <c r="G36" s="421"/>
      <c r="H36" s="422"/>
      <c r="I36" s="422"/>
      <c r="J36" s="422"/>
      <c r="K36" s="423"/>
    </row>
    <row r="37" spans="1:11" ht="12.75">
      <c r="A37" s="18">
        <v>37</v>
      </c>
      <c r="B37" s="420"/>
      <c r="C37" s="421"/>
      <c r="D37" s="421"/>
      <c r="E37" s="421"/>
      <c r="F37" s="421"/>
      <c r="G37" s="421"/>
      <c r="H37" s="422"/>
      <c r="I37" s="422"/>
      <c r="J37" s="422"/>
      <c r="K37" s="423"/>
    </row>
    <row r="38" spans="1:11" ht="12.75">
      <c r="A38" s="18">
        <v>38</v>
      </c>
      <c r="B38" s="420"/>
      <c r="C38" s="421"/>
      <c r="D38" s="421"/>
      <c r="E38" s="421"/>
      <c r="F38" s="421"/>
      <c r="G38" s="421"/>
      <c r="H38" s="422"/>
      <c r="I38" s="422"/>
      <c r="J38" s="422"/>
      <c r="K38" s="423"/>
    </row>
    <row r="39" spans="1:11" ht="12.75">
      <c r="A39" s="18">
        <v>39</v>
      </c>
      <c r="B39" s="420"/>
      <c r="C39" s="421"/>
      <c r="D39" s="421"/>
      <c r="E39" s="421"/>
      <c r="F39" s="421"/>
      <c r="G39" s="421"/>
      <c r="H39" s="422"/>
      <c r="I39" s="422"/>
      <c r="J39" s="422"/>
      <c r="K39" s="423"/>
    </row>
    <row r="40" spans="1:11" ht="12.75">
      <c r="A40" s="18">
        <v>40</v>
      </c>
      <c r="B40" s="420"/>
      <c r="C40" s="421"/>
      <c r="D40" s="421"/>
      <c r="E40" s="421"/>
      <c r="F40" s="421"/>
      <c r="G40" s="421"/>
      <c r="H40" s="422"/>
      <c r="I40" s="422"/>
      <c r="J40" s="422"/>
      <c r="K40" s="423"/>
    </row>
    <row r="41" spans="1:11" ht="12.75">
      <c r="A41" s="18">
        <v>41</v>
      </c>
      <c r="B41" s="420"/>
      <c r="C41" s="421"/>
      <c r="D41" s="421"/>
      <c r="E41" s="421"/>
      <c r="F41" s="421"/>
      <c r="G41" s="421"/>
      <c r="H41" s="422"/>
      <c r="I41" s="422"/>
      <c r="J41" s="422"/>
      <c r="K41" s="423"/>
    </row>
    <row r="42" spans="1:11" ht="12.75">
      <c r="A42" s="18">
        <v>42</v>
      </c>
      <c r="C42" s="18"/>
      <c r="D42" s="18"/>
      <c r="E42" s="18"/>
      <c r="F42" s="18"/>
      <c r="G42" s="18"/>
      <c r="H42" s="18"/>
      <c r="I42" s="18"/>
      <c r="J42" s="18"/>
      <c r="K42" s="29"/>
    </row>
    <row r="43" spans="2:11" ht="12.75">
      <c r="B43" s="31"/>
      <c r="C43" s="18"/>
      <c r="D43" s="18"/>
      <c r="E43" s="18"/>
      <c r="F43" s="18"/>
      <c r="G43" s="18"/>
      <c r="H43" s="18"/>
      <c r="I43" s="18"/>
      <c r="J43" s="18"/>
      <c r="K43" s="29"/>
    </row>
    <row r="44" spans="2:11" ht="12.75">
      <c r="B44" s="411" t="s">
        <v>305</v>
      </c>
      <c r="C44" s="424"/>
      <c r="D44" s="18"/>
      <c r="E44" s="18"/>
      <c r="F44" s="18"/>
      <c r="G44" s="18"/>
      <c r="H44" s="18"/>
      <c r="I44" s="18"/>
      <c r="J44" s="18"/>
      <c r="K44" s="29"/>
    </row>
    <row r="45" spans="2:11" ht="12.75">
      <c r="B45" s="412" t="s">
        <v>303</v>
      </c>
      <c r="C45" s="29"/>
      <c r="D45" s="29"/>
      <c r="E45" s="29"/>
      <c r="F45" s="29"/>
      <c r="G45" s="29"/>
      <c r="H45" s="29"/>
      <c r="I45" s="29"/>
      <c r="K45" s="29"/>
    </row>
    <row r="46" spans="2:11" ht="12.75"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2:11" ht="12.7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2.75"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2" ht="12.75">
      <c r="A49" s="32"/>
      <c r="B49" s="29"/>
    </row>
    <row r="50" spans="1:2" ht="12.75">
      <c r="A50" s="32"/>
      <c r="B50" s="29"/>
    </row>
    <row r="51" spans="1:2" ht="12.75">
      <c r="A51" s="32"/>
      <c r="B51" s="29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</sheetData>
  <sheetProtection/>
  <mergeCells count="1">
    <mergeCell ref="B9:B11"/>
  </mergeCells>
  <printOptions horizontalCentered="1"/>
  <pageMargins left="0.25" right="0.25" top="1.5" bottom="1" header="1" footer="0.5"/>
  <pageSetup horizontalDpi="300" verticalDpi="300" orientation="landscape" scale="75" r:id="rId1"/>
  <headerFooter alignWithMargins="0">
    <oddHeader>&amp;L&amp;"Arial,Bold"&amp;12State of [State Name]&amp;C&amp;"Arial,Bold"&amp;12Appendix &amp;A</oddHeader>
    <oddFooter>&amp;L&amp;8'&amp;A'&amp;C&amp;8Page &amp;P of &amp;N&amp;R&amp;8&amp;F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65.57421875" style="0" customWidth="1"/>
    <col min="4" max="4" width="15.421875" style="0" customWidth="1"/>
    <col min="5" max="5" width="16.421875" style="0" bestFit="1" customWidth="1"/>
    <col min="6" max="6" width="19.57421875" style="0" customWidth="1"/>
  </cols>
  <sheetData>
    <row r="1" spans="1:6" s="4" customFormat="1" ht="30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3" s="22" customFormat="1" ht="12.75">
      <c r="A2" s="18">
        <v>2</v>
      </c>
      <c r="B2" s="19" t="s">
        <v>306</v>
      </c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</row>
    <row r="3" spans="1:73" s="22" customFormat="1" ht="12.75">
      <c r="A3" s="18">
        <v>3</v>
      </c>
      <c r="B3" s="19" t="s">
        <v>330</v>
      </c>
      <c r="C3" s="414"/>
      <c r="D3" s="20"/>
      <c r="E3" s="20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</row>
    <row r="4" spans="1:73" s="22" customFormat="1" ht="12.75">
      <c r="A4" s="18">
        <v>4</v>
      </c>
      <c r="B4" s="19" t="s">
        <v>213</v>
      </c>
      <c r="C4" s="20"/>
      <c r="D4" s="20"/>
      <c r="E4" s="20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</row>
    <row r="5" spans="1:73" s="22" customFormat="1" ht="12.75">
      <c r="A5" s="18">
        <v>5</v>
      </c>
      <c r="B5" s="19" t="s">
        <v>230</v>
      </c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73" s="22" customFormat="1" ht="12.75">
      <c r="A6" s="18">
        <v>6</v>
      </c>
      <c r="B6" s="20"/>
      <c r="C6" s="354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1:72" s="22" customFormat="1" ht="18" customHeight="1">
      <c r="A7" s="18">
        <v>7</v>
      </c>
      <c r="B7" s="425" t="s">
        <v>231</v>
      </c>
      <c r="C7" s="426" t="s">
        <v>232</v>
      </c>
      <c r="D7" s="426" t="s">
        <v>233</v>
      </c>
      <c r="E7" s="426" t="s">
        <v>234</v>
      </c>
      <c r="F7" s="426" t="s">
        <v>307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pans="1:6" ht="12.75">
      <c r="A8" s="18">
        <v>8</v>
      </c>
      <c r="B8" s="427">
        <v>1</v>
      </c>
      <c r="C8" s="428" t="s">
        <v>339</v>
      </c>
      <c r="D8" s="429"/>
      <c r="E8" s="430" t="s">
        <v>417</v>
      </c>
      <c r="F8" s="490">
        <v>0</v>
      </c>
    </row>
    <row r="9" spans="1:6" ht="12.75">
      <c r="A9" s="18">
        <v>9</v>
      </c>
      <c r="B9" s="431" t="s">
        <v>340</v>
      </c>
      <c r="C9" s="432" t="s">
        <v>341</v>
      </c>
      <c r="D9" s="433"/>
      <c r="E9" s="434" t="s">
        <v>308</v>
      </c>
      <c r="F9" s="491">
        <v>864.4189521449339</v>
      </c>
    </row>
    <row r="10" spans="1:6" ht="12.75">
      <c r="A10" s="18">
        <v>10</v>
      </c>
      <c r="B10" s="431" t="s">
        <v>342</v>
      </c>
      <c r="C10" s="432" t="s">
        <v>343</v>
      </c>
      <c r="D10" s="433"/>
      <c r="E10" s="434" t="s">
        <v>419</v>
      </c>
      <c r="F10" s="491">
        <v>108130.48716594647</v>
      </c>
    </row>
    <row r="11" spans="1:6" ht="12.75">
      <c r="A11" s="18">
        <v>11</v>
      </c>
      <c r="B11" s="431" t="s">
        <v>344</v>
      </c>
      <c r="C11" s="432" t="s">
        <v>345</v>
      </c>
      <c r="D11" s="433"/>
      <c r="E11" s="434" t="s">
        <v>235</v>
      </c>
      <c r="F11" s="491">
        <v>51055.64716112142</v>
      </c>
    </row>
    <row r="12" spans="1:6" ht="12.75">
      <c r="A12" s="18">
        <v>12</v>
      </c>
      <c r="B12" s="435" t="s">
        <v>346</v>
      </c>
      <c r="C12" s="436" t="s">
        <v>347</v>
      </c>
      <c r="D12" s="437"/>
      <c r="E12" s="434" t="s">
        <v>417</v>
      </c>
      <c r="F12" s="491">
        <v>0</v>
      </c>
    </row>
    <row r="13" spans="1:6" ht="12.75">
      <c r="A13" s="18">
        <v>13</v>
      </c>
      <c r="B13" s="435" t="s">
        <v>348</v>
      </c>
      <c r="C13" s="436" t="s">
        <v>349</v>
      </c>
      <c r="D13" s="438"/>
      <c r="E13" s="434" t="s">
        <v>235</v>
      </c>
      <c r="F13" s="491">
        <v>16581.96739649507</v>
      </c>
    </row>
    <row r="14" spans="1:6" ht="12.75">
      <c r="A14" s="18">
        <v>14</v>
      </c>
      <c r="B14" s="431" t="s">
        <v>350</v>
      </c>
      <c r="C14" s="432" t="s">
        <v>351</v>
      </c>
      <c r="D14" s="433"/>
      <c r="E14" s="434" t="s">
        <v>235</v>
      </c>
      <c r="F14" s="491">
        <v>420290.0524529024</v>
      </c>
    </row>
    <row r="15" spans="1:6" ht="12.75">
      <c r="A15" s="18">
        <v>15</v>
      </c>
      <c r="B15" s="431" t="s">
        <v>352</v>
      </c>
      <c r="C15" s="432" t="s">
        <v>353</v>
      </c>
      <c r="D15" s="433"/>
      <c r="E15" s="434" t="s">
        <v>236</v>
      </c>
      <c r="F15" s="491">
        <v>0</v>
      </c>
    </row>
    <row r="16" spans="1:6" ht="12.75">
      <c r="A16" s="355">
        <v>16</v>
      </c>
      <c r="B16" s="435" t="s">
        <v>354</v>
      </c>
      <c r="C16" s="436" t="s">
        <v>355</v>
      </c>
      <c r="D16" s="438"/>
      <c r="E16" s="434" t="s">
        <v>417</v>
      </c>
      <c r="F16" s="491">
        <v>0</v>
      </c>
    </row>
    <row r="17" spans="1:6" ht="12.75">
      <c r="A17" s="355">
        <v>17</v>
      </c>
      <c r="B17" s="431" t="s">
        <v>356</v>
      </c>
      <c r="C17" s="432" t="s">
        <v>357</v>
      </c>
      <c r="D17" s="433"/>
      <c r="E17" s="439" t="s">
        <v>417</v>
      </c>
      <c r="F17" s="491">
        <v>0</v>
      </c>
    </row>
    <row r="18" spans="1:6" ht="12.75">
      <c r="A18" s="355">
        <v>18</v>
      </c>
      <c r="B18" s="431">
        <v>6</v>
      </c>
      <c r="C18" s="432" t="s">
        <v>358</v>
      </c>
      <c r="D18" s="433"/>
      <c r="E18" s="439" t="s">
        <v>417</v>
      </c>
      <c r="F18" s="491">
        <v>0</v>
      </c>
    </row>
    <row r="19" spans="1:6" ht="12.75">
      <c r="A19" s="355">
        <v>19</v>
      </c>
      <c r="B19" s="435" t="s">
        <v>359</v>
      </c>
      <c r="C19" s="436" t="s">
        <v>360</v>
      </c>
      <c r="D19" s="438"/>
      <c r="E19" s="439" t="s">
        <v>417</v>
      </c>
      <c r="F19" s="491">
        <v>0</v>
      </c>
    </row>
    <row r="20" spans="1:6" ht="12.75">
      <c r="A20" s="355">
        <v>20</v>
      </c>
      <c r="B20" s="435" t="s">
        <v>361</v>
      </c>
      <c r="C20" s="436" t="s">
        <v>362</v>
      </c>
      <c r="D20" s="438"/>
      <c r="E20" s="434" t="s">
        <v>417</v>
      </c>
      <c r="F20" s="491">
        <v>0</v>
      </c>
    </row>
    <row r="21" spans="1:6" ht="12.75">
      <c r="A21" s="355">
        <v>21</v>
      </c>
      <c r="B21" s="431">
        <v>8</v>
      </c>
      <c r="C21" s="432" t="s">
        <v>363</v>
      </c>
      <c r="D21" s="433"/>
      <c r="E21" s="439" t="s">
        <v>309</v>
      </c>
      <c r="F21" s="491">
        <v>4116.961983586236</v>
      </c>
    </row>
    <row r="22" spans="1:6" ht="12.75">
      <c r="A22" s="355">
        <v>22</v>
      </c>
      <c r="B22" s="435">
        <v>9</v>
      </c>
      <c r="C22" s="436" t="s">
        <v>364</v>
      </c>
      <c r="D22" s="438"/>
      <c r="E22" s="439" t="s">
        <v>236</v>
      </c>
      <c r="F22" s="491">
        <v>2589.465787978311</v>
      </c>
    </row>
    <row r="23" spans="1:6" ht="12.75">
      <c r="A23" s="355">
        <v>23</v>
      </c>
      <c r="B23" s="440">
        <v>10</v>
      </c>
      <c r="C23" s="440" t="s">
        <v>365</v>
      </c>
      <c r="D23" s="441"/>
      <c r="E23" s="442" t="s">
        <v>417</v>
      </c>
      <c r="F23" s="491">
        <v>0</v>
      </c>
    </row>
    <row r="24" spans="1:6" ht="12.75">
      <c r="A24" s="355">
        <v>24</v>
      </c>
      <c r="B24" s="428">
        <v>11</v>
      </c>
      <c r="C24" s="428" t="s">
        <v>366</v>
      </c>
      <c r="D24" s="443"/>
      <c r="E24" s="444" t="s">
        <v>417</v>
      </c>
      <c r="F24" s="491">
        <v>0</v>
      </c>
    </row>
    <row r="25" spans="1:6" ht="12.75">
      <c r="A25" s="355">
        <v>25</v>
      </c>
      <c r="B25" s="435">
        <v>12</v>
      </c>
      <c r="C25" s="436" t="s">
        <v>367</v>
      </c>
      <c r="D25" s="438"/>
      <c r="E25" s="434" t="s">
        <v>417</v>
      </c>
      <c r="F25" s="491">
        <v>0</v>
      </c>
    </row>
    <row r="26" spans="1:6" ht="12.75">
      <c r="A26" s="355">
        <v>26</v>
      </c>
      <c r="B26" s="435">
        <v>13</v>
      </c>
      <c r="C26" s="436" t="s">
        <v>368</v>
      </c>
      <c r="D26" s="438"/>
      <c r="E26" s="434" t="s">
        <v>236</v>
      </c>
      <c r="F26" s="491">
        <v>1099.6035566100018</v>
      </c>
    </row>
    <row r="27" spans="1:6" ht="12.75">
      <c r="A27" s="355">
        <v>27</v>
      </c>
      <c r="B27" s="435">
        <v>14</v>
      </c>
      <c r="C27" s="436" t="s">
        <v>369</v>
      </c>
      <c r="D27" s="438"/>
      <c r="E27" s="434" t="s">
        <v>417</v>
      </c>
      <c r="F27" s="491">
        <v>0</v>
      </c>
    </row>
    <row r="28" spans="1:6" ht="12.75">
      <c r="A28" s="355">
        <v>28</v>
      </c>
      <c r="B28" s="435">
        <v>15</v>
      </c>
      <c r="C28" s="436" t="s">
        <v>370</v>
      </c>
      <c r="D28" s="438"/>
      <c r="E28" s="434" t="s">
        <v>417</v>
      </c>
      <c r="F28" s="491">
        <v>0</v>
      </c>
    </row>
    <row r="29" spans="1:6" ht="12.75">
      <c r="A29" s="355">
        <v>29</v>
      </c>
      <c r="B29" s="445">
        <v>16</v>
      </c>
      <c r="C29" s="436" t="s">
        <v>371</v>
      </c>
      <c r="D29" s="446"/>
      <c r="E29" s="434" t="s">
        <v>417</v>
      </c>
      <c r="F29" s="491">
        <v>0</v>
      </c>
    </row>
    <row r="30" spans="1:6" ht="12.75">
      <c r="A30" s="355">
        <v>30</v>
      </c>
      <c r="B30" s="445">
        <v>17</v>
      </c>
      <c r="C30" s="436" t="s">
        <v>372</v>
      </c>
      <c r="D30" s="446"/>
      <c r="E30" s="434" t="s">
        <v>418</v>
      </c>
      <c r="F30" s="491">
        <v>11138.131453137095</v>
      </c>
    </row>
    <row r="31" spans="1:6" ht="12.75">
      <c r="A31" s="355">
        <v>31</v>
      </c>
      <c r="B31" s="445">
        <v>18</v>
      </c>
      <c r="C31" s="436" t="s">
        <v>373</v>
      </c>
      <c r="D31" s="446"/>
      <c r="E31" s="434" t="s">
        <v>417</v>
      </c>
      <c r="F31" s="491">
        <v>0</v>
      </c>
    </row>
    <row r="32" spans="1:6" ht="12.75">
      <c r="A32" s="355">
        <v>32</v>
      </c>
      <c r="B32" s="445">
        <v>19</v>
      </c>
      <c r="C32" s="436" t="s">
        <v>374</v>
      </c>
      <c r="D32" s="446"/>
      <c r="E32" s="434" t="s">
        <v>417</v>
      </c>
      <c r="F32" s="491">
        <v>0</v>
      </c>
    </row>
    <row r="33" spans="1:6" ht="12.75">
      <c r="A33" s="355">
        <v>33</v>
      </c>
      <c r="B33" s="445">
        <v>20</v>
      </c>
      <c r="C33" s="436" t="s">
        <v>375</v>
      </c>
      <c r="D33" s="446"/>
      <c r="E33" s="434" t="s">
        <v>236</v>
      </c>
      <c r="F33" s="491">
        <v>13137.574163529318</v>
      </c>
    </row>
    <row r="34" spans="1:6" ht="12.75">
      <c r="A34" s="355">
        <v>34</v>
      </c>
      <c r="B34" s="445">
        <v>21</v>
      </c>
      <c r="C34" s="436" t="s">
        <v>376</v>
      </c>
      <c r="D34" s="446"/>
      <c r="E34" s="434" t="s">
        <v>417</v>
      </c>
      <c r="F34" s="491">
        <v>0</v>
      </c>
    </row>
    <row r="35" spans="1:6" ht="12.75">
      <c r="A35" s="355">
        <v>35</v>
      </c>
      <c r="B35" s="445">
        <v>22</v>
      </c>
      <c r="C35" s="436" t="s">
        <v>377</v>
      </c>
      <c r="D35" s="446"/>
      <c r="E35" s="434" t="s">
        <v>417</v>
      </c>
      <c r="F35" s="491">
        <v>0</v>
      </c>
    </row>
    <row r="36" spans="1:6" ht="12.75">
      <c r="A36" s="355">
        <v>36</v>
      </c>
      <c r="B36" s="445">
        <v>23</v>
      </c>
      <c r="C36" s="436" t="s">
        <v>378</v>
      </c>
      <c r="D36" s="446"/>
      <c r="E36" s="434" t="s">
        <v>417</v>
      </c>
      <c r="F36" s="491">
        <v>0</v>
      </c>
    </row>
    <row r="37" spans="1:6" ht="12.75">
      <c r="A37" s="355">
        <v>37</v>
      </c>
      <c r="B37" s="445">
        <v>24</v>
      </c>
      <c r="C37" s="436" t="s">
        <v>379</v>
      </c>
      <c r="D37" s="446"/>
      <c r="E37" s="434"/>
      <c r="F37" s="491">
        <v>0</v>
      </c>
    </row>
    <row r="38" spans="1:6" ht="12.75">
      <c r="A38" s="355">
        <v>38</v>
      </c>
      <c r="B38" s="445" t="s">
        <v>380</v>
      </c>
      <c r="C38" s="436" t="s">
        <v>381</v>
      </c>
      <c r="D38" s="446"/>
      <c r="E38" s="434" t="s">
        <v>417</v>
      </c>
      <c r="F38" s="491">
        <v>0</v>
      </c>
    </row>
    <row r="39" spans="1:6" ht="12.75">
      <c r="A39" s="355">
        <v>39</v>
      </c>
      <c r="B39" s="445" t="s">
        <v>382</v>
      </c>
      <c r="C39" s="436" t="s">
        <v>383</v>
      </c>
      <c r="D39" s="446"/>
      <c r="E39" s="434" t="s">
        <v>417</v>
      </c>
      <c r="F39" s="491">
        <v>0</v>
      </c>
    </row>
    <row r="40" spans="1:6" ht="12.75">
      <c r="A40" s="355">
        <v>40</v>
      </c>
      <c r="B40" s="445" t="s">
        <v>384</v>
      </c>
      <c r="C40" s="436" t="s">
        <v>385</v>
      </c>
      <c r="D40" s="446"/>
      <c r="E40" s="434" t="s">
        <v>417</v>
      </c>
      <c r="F40" s="491">
        <v>0</v>
      </c>
    </row>
    <row r="41" spans="1:6" ht="12.75">
      <c r="A41" s="355">
        <v>41</v>
      </c>
      <c r="B41" s="445" t="s">
        <v>386</v>
      </c>
      <c r="C41" s="436" t="s">
        <v>387</v>
      </c>
      <c r="D41" s="446"/>
      <c r="E41" s="434" t="s">
        <v>417</v>
      </c>
      <c r="F41" s="491">
        <v>5941.406760264244</v>
      </c>
    </row>
    <row r="42" spans="1:6" ht="12.75">
      <c r="A42" s="355">
        <v>42</v>
      </c>
      <c r="B42" s="445" t="s">
        <v>388</v>
      </c>
      <c r="C42" s="436" t="s">
        <v>389</v>
      </c>
      <c r="D42" s="446"/>
      <c r="E42" s="434" t="s">
        <v>417</v>
      </c>
      <c r="F42" s="491">
        <v>235.2122764975971</v>
      </c>
    </row>
    <row r="43" spans="1:6" ht="12.75">
      <c r="A43" s="355">
        <v>43</v>
      </c>
      <c r="B43" s="445" t="s">
        <v>390</v>
      </c>
      <c r="C43" s="436" t="s">
        <v>391</v>
      </c>
      <c r="D43" s="446"/>
      <c r="E43" s="434" t="s">
        <v>417</v>
      </c>
      <c r="F43" s="491">
        <v>0</v>
      </c>
    </row>
    <row r="44" spans="1:6" ht="12.75">
      <c r="A44" s="355">
        <v>44</v>
      </c>
      <c r="B44" s="445">
        <v>25</v>
      </c>
      <c r="C44" s="436" t="s">
        <v>392</v>
      </c>
      <c r="D44" s="446"/>
      <c r="E44" s="434"/>
      <c r="F44" s="491">
        <v>0</v>
      </c>
    </row>
    <row r="45" spans="1:6" ht="12.75">
      <c r="A45" s="355">
        <v>45</v>
      </c>
      <c r="B45" s="445" t="s">
        <v>393</v>
      </c>
      <c r="C45" s="436" t="s">
        <v>394</v>
      </c>
      <c r="D45" s="446"/>
      <c r="E45" s="434" t="s">
        <v>417</v>
      </c>
      <c r="F45" s="491">
        <v>0</v>
      </c>
    </row>
    <row r="46" spans="1:6" ht="12.75">
      <c r="A46" s="355">
        <v>46</v>
      </c>
      <c r="B46" s="445" t="s">
        <v>395</v>
      </c>
      <c r="C46" s="436" t="s">
        <v>396</v>
      </c>
      <c r="D46" s="446"/>
      <c r="E46" s="434" t="s">
        <v>417</v>
      </c>
      <c r="F46" s="491">
        <v>0</v>
      </c>
    </row>
    <row r="47" spans="1:6" ht="12.75">
      <c r="A47" s="355">
        <v>47</v>
      </c>
      <c r="B47" s="445">
        <v>26</v>
      </c>
      <c r="C47" s="436" t="s">
        <v>397</v>
      </c>
      <c r="D47" s="446"/>
      <c r="E47" s="434" t="s">
        <v>417</v>
      </c>
      <c r="F47" s="491">
        <v>0</v>
      </c>
    </row>
    <row r="48" spans="1:6" ht="12.75">
      <c r="A48" s="355">
        <v>48</v>
      </c>
      <c r="B48" s="445">
        <v>27</v>
      </c>
      <c r="C48" s="436" t="s">
        <v>398</v>
      </c>
      <c r="D48" s="446"/>
      <c r="E48" s="434" t="s">
        <v>417</v>
      </c>
      <c r="F48" s="491">
        <v>0</v>
      </c>
    </row>
    <row r="49" spans="1:6" ht="12.75">
      <c r="A49" s="355">
        <v>49</v>
      </c>
      <c r="B49" s="445" t="s">
        <v>399</v>
      </c>
      <c r="C49" s="436" t="s">
        <v>400</v>
      </c>
      <c r="D49" s="446"/>
      <c r="E49" s="434" t="s">
        <v>308</v>
      </c>
      <c r="F49" s="491">
        <v>8194.297616590758</v>
      </c>
    </row>
    <row r="50" spans="1:6" ht="12.75">
      <c r="A50" s="355">
        <v>50</v>
      </c>
      <c r="B50" s="445" t="s">
        <v>401</v>
      </c>
      <c r="C50" s="436" t="s">
        <v>402</v>
      </c>
      <c r="D50" s="446"/>
      <c r="E50" s="434" t="s">
        <v>308</v>
      </c>
      <c r="F50" s="491">
        <v>22764.231527892855</v>
      </c>
    </row>
    <row r="51" spans="1:6" ht="12.75">
      <c r="A51" s="355">
        <v>51</v>
      </c>
      <c r="B51" s="445" t="s">
        <v>403</v>
      </c>
      <c r="C51" s="436" t="s">
        <v>404</v>
      </c>
      <c r="D51" s="446"/>
      <c r="E51" s="434" t="s">
        <v>235</v>
      </c>
      <c r="F51" s="491">
        <v>849.0609740912672</v>
      </c>
    </row>
    <row r="52" spans="1:6" ht="12.75">
      <c r="A52" s="355">
        <v>52</v>
      </c>
      <c r="B52" s="445" t="s">
        <v>405</v>
      </c>
      <c r="C52" s="436" t="s">
        <v>406</v>
      </c>
      <c r="D52" s="446"/>
      <c r="E52" s="434" t="s">
        <v>417</v>
      </c>
      <c r="F52" s="491">
        <v>0</v>
      </c>
    </row>
    <row r="53" spans="1:6" ht="12.75">
      <c r="A53" s="355">
        <v>53</v>
      </c>
      <c r="B53" s="445" t="s">
        <v>407</v>
      </c>
      <c r="C53" s="436" t="s">
        <v>408</v>
      </c>
      <c r="D53" s="446"/>
      <c r="E53" s="434" t="s">
        <v>235</v>
      </c>
      <c r="F53" s="491">
        <v>277522.64820244024</v>
      </c>
    </row>
    <row r="54" spans="1:6" ht="12.75">
      <c r="A54" s="355">
        <v>54</v>
      </c>
      <c r="B54" s="445" t="s">
        <v>409</v>
      </c>
      <c r="C54" s="447" t="s">
        <v>410</v>
      </c>
      <c r="D54" s="446"/>
      <c r="E54" s="434" t="s">
        <v>417</v>
      </c>
      <c r="F54" s="491">
        <v>0</v>
      </c>
    </row>
    <row r="55" spans="1:6" ht="12.75">
      <c r="A55" s="355">
        <v>55</v>
      </c>
      <c r="B55" s="445" t="s">
        <v>411</v>
      </c>
      <c r="C55" s="447" t="s">
        <v>412</v>
      </c>
      <c r="D55" s="446"/>
      <c r="E55" s="434" t="s">
        <v>236</v>
      </c>
      <c r="F55" s="491">
        <v>145807.06633565685</v>
      </c>
    </row>
    <row r="56" spans="1:6" ht="12.75">
      <c r="A56" s="355">
        <v>56</v>
      </c>
      <c r="B56" s="445" t="s">
        <v>413</v>
      </c>
      <c r="C56" s="447" t="s">
        <v>414</v>
      </c>
      <c r="D56" s="446"/>
      <c r="E56" s="434" t="s">
        <v>417</v>
      </c>
      <c r="F56" s="491">
        <v>0</v>
      </c>
    </row>
    <row r="57" spans="1:6" ht="12.75">
      <c r="A57" s="355">
        <v>57</v>
      </c>
      <c r="B57" s="445">
        <v>29</v>
      </c>
      <c r="C57" s="447" t="s">
        <v>415</v>
      </c>
      <c r="D57" s="446"/>
      <c r="E57" s="434" t="s">
        <v>236</v>
      </c>
      <c r="F57" s="491">
        <v>8.93806650690869</v>
      </c>
    </row>
    <row r="58" spans="1:6" ht="12.75">
      <c r="A58" s="355">
        <v>58</v>
      </c>
      <c r="B58" s="448">
        <v>49</v>
      </c>
      <c r="C58" s="449" t="s">
        <v>416</v>
      </c>
      <c r="D58" s="450"/>
      <c r="E58" s="451" t="s">
        <v>236</v>
      </c>
      <c r="F58" s="492">
        <v>497762.66710779426</v>
      </c>
    </row>
    <row r="59" spans="1:6" ht="12.75">
      <c r="A59" s="355">
        <v>59</v>
      </c>
      <c r="B59" s="485">
        <v>50</v>
      </c>
      <c r="C59" s="486" t="s">
        <v>71</v>
      </c>
      <c r="D59" s="487"/>
      <c r="E59" s="488"/>
      <c r="F59" s="489">
        <f>SUM(F8:F58)</f>
        <v>1588089.8389411862</v>
      </c>
    </row>
    <row r="60" ht="12.75">
      <c r="A60" s="355">
        <v>60</v>
      </c>
    </row>
    <row r="61" spans="1:2" ht="12.75">
      <c r="A61" s="355">
        <v>61</v>
      </c>
      <c r="B61" s="452" t="s">
        <v>310</v>
      </c>
    </row>
    <row r="62" spans="1:6" ht="12.75">
      <c r="A62" s="355">
        <v>62</v>
      </c>
      <c r="B62" s="411" t="s">
        <v>311</v>
      </c>
      <c r="C62" s="453"/>
      <c r="D62" s="453"/>
      <c r="E62" s="453"/>
      <c r="F62" s="453"/>
    </row>
    <row r="63" spans="1:2" ht="12.75">
      <c r="A63" s="355">
        <v>63</v>
      </c>
      <c r="B63" s="412" t="s">
        <v>303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&amp;L&amp;"Arial,Bold"State of [State Name]&amp;C&amp;"Arial,Bold"Appendix D2.A Administration in Waiver Cost</oddHeader>
    <oddFooter>&amp;L&amp;A&amp;CPage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M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43.57421875" style="3" bestFit="1" customWidth="1"/>
    <col min="3" max="3" width="11.00390625" style="3" customWidth="1"/>
    <col min="4" max="4" width="28.57421875" style="3" customWidth="1"/>
    <col min="5" max="6" width="14.57421875" style="3" customWidth="1"/>
    <col min="7" max="7" width="20.421875" style="3" bestFit="1" customWidth="1"/>
    <col min="8" max="8" width="14.57421875" style="3" customWidth="1"/>
    <col min="9" max="9" width="17.57421875" style="3" customWidth="1"/>
    <col min="10" max="10" width="14.57421875" style="3" customWidth="1"/>
    <col min="11" max="15" width="21.57421875" style="3" customWidth="1"/>
    <col min="16" max="16" width="1.57421875" style="3" customWidth="1"/>
    <col min="17" max="17" width="10.140625" style="3" customWidth="1"/>
    <col min="18" max="18" width="9.57421875" style="3" customWidth="1"/>
    <col min="19" max="19" width="11.140625" style="3" customWidth="1"/>
    <col min="20" max="20" width="10.421875" style="3" customWidth="1"/>
    <col min="21" max="16384" width="9.140625" style="3" customWidth="1"/>
  </cols>
  <sheetData>
    <row r="1" spans="1:247" s="2" customFormat="1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43</v>
      </c>
      <c r="IM1" s="3"/>
    </row>
    <row r="2" spans="1:14" s="34" customFormat="1" ht="12.75">
      <c r="A2" s="2">
        <v>2</v>
      </c>
      <c r="B2" s="5" t="s">
        <v>214</v>
      </c>
      <c r="C2" s="33"/>
      <c r="D2" s="33"/>
      <c r="E2" s="33"/>
      <c r="F2" s="33"/>
      <c r="G2" s="33"/>
      <c r="H2" s="33"/>
      <c r="I2" s="33"/>
      <c r="J2" s="33"/>
      <c r="K2" s="5" t="s">
        <v>215</v>
      </c>
      <c r="L2" s="33"/>
      <c r="M2" s="33"/>
      <c r="N2" s="33"/>
    </row>
    <row r="3" spans="1:14" s="34" customFormat="1" ht="12.75">
      <c r="A3" s="2">
        <v>3</v>
      </c>
      <c r="B3" s="5" t="s">
        <v>330</v>
      </c>
      <c r="C3" s="33"/>
      <c r="D3" s="33"/>
      <c r="E3" s="454"/>
      <c r="F3" s="33"/>
      <c r="G3" s="33"/>
      <c r="H3" s="33"/>
      <c r="I3" s="33"/>
      <c r="J3" s="33"/>
      <c r="K3" s="5" t="s">
        <v>330</v>
      </c>
      <c r="L3" s="454"/>
      <c r="M3" s="454"/>
      <c r="N3" s="33"/>
    </row>
    <row r="4" spans="1:7" ht="18" customHeight="1">
      <c r="A4" s="2">
        <v>4</v>
      </c>
      <c r="B4" s="35"/>
      <c r="C4" s="36"/>
      <c r="E4" s="36"/>
      <c r="G4" s="36"/>
    </row>
    <row r="5" spans="1:11" ht="18" customHeight="1">
      <c r="A5" s="2">
        <v>5</v>
      </c>
      <c r="B5" s="37"/>
      <c r="C5" s="36"/>
      <c r="E5" s="36"/>
      <c r="F5" s="38"/>
      <c r="G5" s="36"/>
      <c r="H5" s="38"/>
      <c r="K5" s="38"/>
    </row>
    <row r="6" spans="1:13" ht="18" customHeight="1" thickBot="1">
      <c r="A6" s="2">
        <v>6</v>
      </c>
      <c r="B6" s="37"/>
      <c r="C6" s="36"/>
      <c r="D6" s="36"/>
      <c r="E6" s="36"/>
      <c r="F6" s="39"/>
      <c r="G6" s="36"/>
      <c r="I6" s="38"/>
      <c r="J6" s="38"/>
      <c r="K6" s="39"/>
      <c r="L6" s="38"/>
      <c r="M6" s="38"/>
    </row>
    <row r="7" spans="1:20" ht="15" customHeight="1">
      <c r="A7" s="2">
        <v>7</v>
      </c>
      <c r="B7" s="288"/>
      <c r="C7" s="289"/>
      <c r="D7" s="290" t="s">
        <v>44</v>
      </c>
      <c r="E7" s="284"/>
      <c r="F7" s="284"/>
      <c r="G7" s="284"/>
      <c r="H7" s="291"/>
      <c r="I7" s="284"/>
      <c r="J7" s="292"/>
      <c r="K7" s="283" t="s">
        <v>45</v>
      </c>
      <c r="L7" s="284"/>
      <c r="M7" s="284"/>
      <c r="N7" s="284"/>
      <c r="O7" s="292"/>
      <c r="Q7" s="40"/>
      <c r="R7" s="40"/>
      <c r="S7" s="40"/>
      <c r="T7" s="40"/>
    </row>
    <row r="8" spans="1:20" s="41" customFormat="1" ht="9.75">
      <c r="A8" s="2">
        <v>8</v>
      </c>
      <c r="B8" s="182"/>
      <c r="C8" s="89"/>
      <c r="D8" s="83" t="s">
        <v>239</v>
      </c>
      <c r="E8" s="84"/>
      <c r="F8" s="84"/>
      <c r="G8" s="84" t="s">
        <v>171</v>
      </c>
      <c r="H8" s="84" t="s">
        <v>46</v>
      </c>
      <c r="I8" s="84" t="s">
        <v>47</v>
      </c>
      <c r="J8" s="174"/>
      <c r="K8" s="83"/>
      <c r="L8" s="84"/>
      <c r="M8" s="84"/>
      <c r="N8" s="84"/>
      <c r="O8" s="174"/>
      <c r="Q8" s="42"/>
      <c r="R8" s="42"/>
      <c r="S8" s="43"/>
      <c r="T8" s="43"/>
    </row>
    <row r="9" spans="1:20" s="41" customFormat="1" ht="20.25">
      <c r="A9" s="2">
        <v>9</v>
      </c>
      <c r="B9" s="182" t="s">
        <v>48</v>
      </c>
      <c r="C9" s="89" t="s">
        <v>49</v>
      </c>
      <c r="D9" s="279" t="s">
        <v>245</v>
      </c>
      <c r="E9" s="88"/>
      <c r="F9" s="88"/>
      <c r="G9" s="88" t="s">
        <v>60</v>
      </c>
      <c r="H9" s="88" t="s">
        <v>50</v>
      </c>
      <c r="I9" s="88" t="s">
        <v>60</v>
      </c>
      <c r="J9" s="89"/>
      <c r="K9" s="87"/>
      <c r="L9" s="88"/>
      <c r="M9" s="88"/>
      <c r="N9" s="88"/>
      <c r="O9" s="89"/>
      <c r="Q9" s="42"/>
      <c r="R9" s="42"/>
      <c r="S9" s="43"/>
      <c r="T9" s="43"/>
    </row>
    <row r="10" spans="1:20" s="41" customFormat="1" ht="23.25" customHeight="1">
      <c r="A10" s="2">
        <v>10</v>
      </c>
      <c r="B10" s="182" t="s">
        <v>51</v>
      </c>
      <c r="C10" s="89" t="s">
        <v>52</v>
      </c>
      <c r="D10" s="356" t="s">
        <v>246</v>
      </c>
      <c r="E10" s="88" t="s">
        <v>53</v>
      </c>
      <c r="F10" s="88" t="s">
        <v>54</v>
      </c>
      <c r="G10" s="88" t="s">
        <v>190</v>
      </c>
      <c r="H10" s="88" t="s">
        <v>237</v>
      </c>
      <c r="I10" s="88" t="s">
        <v>170</v>
      </c>
      <c r="J10" s="89" t="s">
        <v>55</v>
      </c>
      <c r="K10" s="87" t="s">
        <v>29</v>
      </c>
      <c r="L10" s="88" t="s">
        <v>56</v>
      </c>
      <c r="M10" s="88" t="s">
        <v>30</v>
      </c>
      <c r="N10" s="88" t="s">
        <v>57</v>
      </c>
      <c r="O10" s="89" t="s">
        <v>58</v>
      </c>
      <c r="Q10" s="42"/>
      <c r="R10" s="42"/>
      <c r="S10" s="43"/>
      <c r="T10" s="43"/>
    </row>
    <row r="11" spans="1:20" s="41" customFormat="1" ht="11.25" customHeight="1">
      <c r="A11" s="2">
        <v>11</v>
      </c>
      <c r="B11" s="182"/>
      <c r="C11" s="89" t="s">
        <v>59</v>
      </c>
      <c r="D11" s="356" t="s">
        <v>244</v>
      </c>
      <c r="E11" s="88" t="s">
        <v>60</v>
      </c>
      <c r="F11" s="88" t="s">
        <v>61</v>
      </c>
      <c r="G11" s="88" t="s">
        <v>62</v>
      </c>
      <c r="H11" s="88" t="s">
        <v>238</v>
      </c>
      <c r="I11" s="88" t="s">
        <v>63</v>
      </c>
      <c r="J11" s="89" t="s">
        <v>64</v>
      </c>
      <c r="K11" s="87" t="s">
        <v>61</v>
      </c>
      <c r="L11" s="88" t="s">
        <v>60</v>
      </c>
      <c r="M11" s="88" t="s">
        <v>61</v>
      </c>
      <c r="N11" s="88" t="s">
        <v>60</v>
      </c>
      <c r="O11" s="89" t="s">
        <v>64</v>
      </c>
      <c r="Q11" s="42"/>
      <c r="R11" s="42"/>
      <c r="S11" s="43"/>
      <c r="T11" s="43"/>
    </row>
    <row r="12" spans="1:20" s="41" customFormat="1" ht="9.75">
      <c r="A12" s="2">
        <v>12</v>
      </c>
      <c r="B12" s="293"/>
      <c r="C12" s="281"/>
      <c r="D12" s="87"/>
      <c r="E12" s="280"/>
      <c r="F12" s="280" t="s">
        <v>22</v>
      </c>
      <c r="G12" s="280"/>
      <c r="H12" s="280"/>
      <c r="I12" s="280"/>
      <c r="J12" s="281" t="s">
        <v>65</v>
      </c>
      <c r="K12" s="282" t="s">
        <v>66</v>
      </c>
      <c r="L12" s="280" t="s">
        <v>67</v>
      </c>
      <c r="M12" s="280" t="s">
        <v>68</v>
      </c>
      <c r="N12" s="280" t="s">
        <v>69</v>
      </c>
      <c r="O12" s="281" t="s">
        <v>70</v>
      </c>
      <c r="Q12" s="42"/>
      <c r="R12" s="42"/>
      <c r="S12" s="43"/>
      <c r="T12" s="43"/>
    </row>
    <row r="13" spans="1:20" s="2" customFormat="1" ht="18" customHeight="1">
      <c r="A13" s="2">
        <v>13</v>
      </c>
      <c r="B13" s="409" t="str">
        <f>'D1. Member Months'!B9</f>
        <v>Qualified Waiver Recipients</v>
      </c>
      <c r="C13" s="44">
        <f>'D1. Member Months'!C9</f>
        <v>69593.82058845392</v>
      </c>
      <c r="D13" s="457">
        <v>1823021.802747513</v>
      </c>
      <c r="E13" s="458">
        <v>0</v>
      </c>
      <c r="F13" s="45">
        <f>D13+E13</f>
        <v>1823021.802747513</v>
      </c>
      <c r="G13" s="458">
        <v>0</v>
      </c>
      <c r="H13" s="458">
        <v>0</v>
      </c>
      <c r="I13" s="458">
        <v>86590.74327152941</v>
      </c>
      <c r="J13" s="46">
        <f>SUM(F13:I13)</f>
        <v>1909612.5460190424</v>
      </c>
      <c r="K13" s="208">
        <f>F13/$C13</f>
        <v>26.195167722261314</v>
      </c>
      <c r="L13" s="48">
        <f aca="true" t="shared" si="0" ref="L13:O16">G13/$C13</f>
        <v>0</v>
      </c>
      <c r="M13" s="48">
        <f t="shared" si="0"/>
        <v>0</v>
      </c>
      <c r="N13" s="48">
        <f t="shared" si="0"/>
        <v>1.2442303431447963</v>
      </c>
      <c r="O13" s="49">
        <f t="shared" si="0"/>
        <v>27.43939806540611</v>
      </c>
      <c r="Q13" s="50"/>
      <c r="R13" s="50"/>
      <c r="S13" s="40"/>
      <c r="T13" s="40"/>
    </row>
    <row r="14" spans="1:20" s="2" customFormat="1" ht="18" customHeight="1">
      <c r="A14" s="2">
        <v>14</v>
      </c>
      <c r="B14" s="409" t="str">
        <f>'D1. Member Months'!B10</f>
        <v>Non-Qualified Waiver Population</v>
      </c>
      <c r="C14" s="44">
        <f>'D1. Member Months'!C10</f>
        <v>391700.68483547214</v>
      </c>
      <c r="D14" s="457">
        <v>10260665.136189811</v>
      </c>
      <c r="E14" s="458">
        <v>0</v>
      </c>
      <c r="F14" s="45">
        <f>D14+E14</f>
        <v>10260665.136189811</v>
      </c>
      <c r="G14" s="458">
        <v>0</v>
      </c>
      <c r="H14" s="458">
        <v>0</v>
      </c>
      <c r="I14" s="458">
        <v>487365.8775028912</v>
      </c>
      <c r="J14" s="46">
        <f>SUM(F14:I14)</f>
        <v>10748031.013692701</v>
      </c>
      <c r="K14" s="208">
        <f>F14/$C14</f>
        <v>26.195167722261314</v>
      </c>
      <c r="L14" s="48">
        <f t="shared" si="0"/>
        <v>0</v>
      </c>
      <c r="M14" s="48">
        <f t="shared" si="0"/>
        <v>0</v>
      </c>
      <c r="N14" s="48">
        <f t="shared" si="0"/>
        <v>1.2442303431447963</v>
      </c>
      <c r="O14" s="49">
        <f t="shared" si="0"/>
        <v>27.439398065406106</v>
      </c>
      <c r="Q14" s="50"/>
      <c r="R14" s="50"/>
      <c r="S14" s="40"/>
      <c r="T14" s="40"/>
    </row>
    <row r="15" spans="1:20" ht="18" customHeight="1">
      <c r="A15" s="2">
        <v>15</v>
      </c>
      <c r="B15" s="409" t="str">
        <f>'D1. Member Months'!B11</f>
        <v>Non-Qualified Waiver Population NF</v>
      </c>
      <c r="C15" s="44">
        <f>'D1. Member Months'!C11</f>
        <v>33639.843154855094</v>
      </c>
      <c r="D15" s="457">
        <v>881201.3335919933</v>
      </c>
      <c r="E15" s="458">
        <v>0</v>
      </c>
      <c r="F15" s="45">
        <f>D15+E15</f>
        <v>881201.3335919933</v>
      </c>
      <c r="G15" s="458">
        <v>0</v>
      </c>
      <c r="H15" s="458">
        <v>0</v>
      </c>
      <c r="I15" s="458">
        <v>41855.71359190247</v>
      </c>
      <c r="J15" s="46">
        <f>SUM(F15:I15)</f>
        <v>923057.0471838958</v>
      </c>
      <c r="K15" s="208">
        <f>F15/$C15</f>
        <v>26.195167722261314</v>
      </c>
      <c r="L15" s="48">
        <f t="shared" si="0"/>
        <v>0</v>
      </c>
      <c r="M15" s="48">
        <f t="shared" si="0"/>
        <v>0</v>
      </c>
      <c r="N15" s="48">
        <f t="shared" si="0"/>
        <v>1.244230343144796</v>
      </c>
      <c r="O15" s="49">
        <f t="shared" si="0"/>
        <v>27.43939806540611</v>
      </c>
      <c r="P15" s="51"/>
      <c r="Q15" s="52"/>
      <c r="R15" s="52"/>
      <c r="S15" s="51"/>
      <c r="T15" s="52"/>
    </row>
    <row r="16" spans="1:20" ht="18" customHeight="1" thickBot="1">
      <c r="A16" s="2">
        <v>16</v>
      </c>
      <c r="B16" s="410" t="str">
        <f>'D1. Member Months'!B12</f>
        <v>Expansion Non-Qualified Waiver Population</v>
      </c>
      <c r="C16" s="53">
        <f>'D1. Member Months'!C12</f>
        <v>837400.5463270498</v>
      </c>
      <c r="D16" s="459">
        <v>20469660.176062997</v>
      </c>
      <c r="E16" s="460">
        <v>0</v>
      </c>
      <c r="F16" s="54">
        <f>D16+E16</f>
        <v>20469660.176062997</v>
      </c>
      <c r="G16" s="460">
        <v>0</v>
      </c>
      <c r="H16" s="460">
        <v>0</v>
      </c>
      <c r="I16" s="460">
        <v>972277.5045748634</v>
      </c>
      <c r="J16" s="55">
        <f>SUM(F16:I16)</f>
        <v>21441937.680637863</v>
      </c>
      <c r="K16" s="209">
        <f>F16/$C16</f>
        <v>24.44428806005161</v>
      </c>
      <c r="L16" s="56">
        <f t="shared" si="0"/>
        <v>0</v>
      </c>
      <c r="M16" s="56">
        <f t="shared" si="0"/>
        <v>0</v>
      </c>
      <c r="N16" s="56">
        <f t="shared" si="0"/>
        <v>1.1610662410472525</v>
      </c>
      <c r="O16" s="57">
        <f t="shared" si="0"/>
        <v>25.605354301098863</v>
      </c>
      <c r="P16" s="51"/>
      <c r="Q16" s="52"/>
      <c r="R16" s="52"/>
      <c r="S16" s="51"/>
      <c r="T16" s="52"/>
    </row>
    <row r="17" spans="1:20" ht="18" customHeight="1" thickBot="1" thickTop="1">
      <c r="A17" s="2">
        <v>17</v>
      </c>
      <c r="B17" s="58" t="s">
        <v>71</v>
      </c>
      <c r="C17" s="59">
        <f aca="true" t="shared" si="1" ref="C17:J17">SUM(C13:C16)</f>
        <v>1332334.894905831</v>
      </c>
      <c r="D17" s="60">
        <f t="shared" si="1"/>
        <v>33434548.448592313</v>
      </c>
      <c r="E17" s="60">
        <f t="shared" si="1"/>
        <v>0</v>
      </c>
      <c r="F17" s="61">
        <f t="shared" si="1"/>
        <v>33434548.448592313</v>
      </c>
      <c r="G17" s="61">
        <f t="shared" si="1"/>
        <v>0</v>
      </c>
      <c r="H17" s="61">
        <f t="shared" si="1"/>
        <v>0</v>
      </c>
      <c r="I17" s="61">
        <f t="shared" si="1"/>
        <v>1588089.8389411864</v>
      </c>
      <c r="J17" s="62">
        <f t="shared" si="1"/>
        <v>35022638.2875335</v>
      </c>
      <c r="K17" s="210"/>
      <c r="L17" s="63"/>
      <c r="M17" s="63"/>
      <c r="N17" s="63"/>
      <c r="O17" s="211"/>
      <c r="P17" s="51"/>
      <c r="Q17" s="52"/>
      <c r="R17" s="52"/>
      <c r="S17" s="51"/>
      <c r="T17" s="52"/>
    </row>
    <row r="18" spans="1:15" ht="16.5" customHeight="1" thickBot="1">
      <c r="A18" s="2">
        <v>18</v>
      </c>
      <c r="B18" s="353" t="s">
        <v>251</v>
      </c>
      <c r="C18" s="64"/>
      <c r="D18" s="64"/>
      <c r="E18" s="64"/>
      <c r="F18" s="294"/>
      <c r="G18" s="294"/>
      <c r="H18" s="294"/>
      <c r="I18" s="294"/>
      <c r="J18" s="64"/>
      <c r="K18" s="65">
        <f>F17/$C17</f>
        <v>25.09470297327569</v>
      </c>
      <c r="L18" s="65">
        <f>G17/$C17</f>
        <v>0</v>
      </c>
      <c r="M18" s="65">
        <f>H17/$C17</f>
        <v>0</v>
      </c>
      <c r="N18" s="65">
        <f>I17/$C17</f>
        <v>1.1919599531718579</v>
      </c>
      <c r="O18" s="65">
        <f>J17/$C17</f>
        <v>26.28666292644755</v>
      </c>
    </row>
    <row r="19" spans="3:6" ht="9.75">
      <c r="C19" s="66"/>
      <c r="D19" s="66"/>
      <c r="E19" s="36"/>
      <c r="F19" s="36"/>
    </row>
    <row r="20" spans="2:15" ht="9.75">
      <c r="B20" s="411" t="s">
        <v>302</v>
      </c>
      <c r="C20" s="67"/>
      <c r="D20" s="67"/>
      <c r="K20" s="52"/>
      <c r="L20" s="52"/>
      <c r="M20" s="52"/>
      <c r="N20" s="52"/>
      <c r="O20" s="52"/>
    </row>
    <row r="21" ht="9.75">
      <c r="B21" s="412" t="s">
        <v>303</v>
      </c>
    </row>
    <row r="22" spans="4:10" ht="11.25" customHeight="1">
      <c r="D22" s="496"/>
      <c r="E22" s="497"/>
      <c r="F22" s="497"/>
      <c r="G22" s="497"/>
      <c r="H22" s="497"/>
      <c r="I22" s="497"/>
      <c r="J22" s="497"/>
    </row>
    <row r="23" spans="4:10" ht="9.75">
      <c r="D23" s="497"/>
      <c r="E23" s="497"/>
      <c r="F23" s="497"/>
      <c r="G23" s="497"/>
      <c r="H23" s="497"/>
      <c r="I23" s="497"/>
      <c r="J23" s="497"/>
    </row>
    <row r="24" spans="4:10" ht="9.75">
      <c r="D24" s="497"/>
      <c r="E24" s="497"/>
      <c r="F24" s="497"/>
      <c r="G24" s="497"/>
      <c r="H24" s="497"/>
      <c r="I24" s="497"/>
      <c r="J24" s="497"/>
    </row>
    <row r="25" spans="4:10" ht="12.75">
      <c r="D25" s="72"/>
      <c r="E25" s="72"/>
      <c r="F25" s="72"/>
      <c r="G25" s="72"/>
      <c r="H25" s="72"/>
      <c r="I25" s="72"/>
      <c r="J25" s="72"/>
    </row>
    <row r="26" spans="4:10" ht="9.75">
      <c r="D26" s="496"/>
      <c r="E26" s="497"/>
      <c r="F26" s="497"/>
      <c r="G26" s="497"/>
      <c r="H26" s="497"/>
      <c r="I26" s="497"/>
      <c r="J26" s="497"/>
    </row>
    <row r="27" spans="4:10" ht="9.75">
      <c r="D27" s="497"/>
      <c r="E27" s="497"/>
      <c r="F27" s="497"/>
      <c r="G27" s="497"/>
      <c r="H27" s="497"/>
      <c r="I27" s="497"/>
      <c r="J27" s="497"/>
    </row>
    <row r="28" spans="2:10" ht="11.25" customHeight="1">
      <c r="B28" s="39"/>
      <c r="C28" s="36"/>
      <c r="D28" s="497"/>
      <c r="E28" s="497"/>
      <c r="F28" s="497"/>
      <c r="G28" s="497"/>
      <c r="H28" s="497"/>
      <c r="I28" s="497"/>
      <c r="J28" s="497"/>
    </row>
  </sheetData>
  <sheetProtection/>
  <mergeCells count="2">
    <mergeCell ref="D22:J24"/>
    <mergeCell ref="D26:J28"/>
  </mergeCells>
  <printOptions horizontalCentered="1"/>
  <pageMargins left="0.25" right="0.25" top="1.5" bottom="1" header="1" footer="0.5"/>
  <pageSetup fitToWidth="2" horizontalDpi="300" verticalDpi="300" orientation="landscape" scale="71" r:id="rId1"/>
  <headerFooter alignWithMargins="0">
    <oddHeader>&amp;L&amp;"Arial,Bold"&amp;12State of [State Name]&amp;C&amp;"Arial,Bold"&amp;12Appendix &amp;A</oddHeader>
    <oddFooter>&amp;L&amp;8'&amp;A'&amp;C&amp;8Page &amp;P of &amp;N&amp;R&amp;8&amp;F</oddFooter>
  </headerFooter>
  <colBreaks count="1" manualBreakCount="1">
    <brk id="1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7.57421875" style="7" customWidth="1"/>
    <col min="3" max="3" width="17.57421875" style="7" bestFit="1" customWidth="1"/>
    <col min="4" max="4" width="64.421875" style="7" customWidth="1"/>
    <col min="5" max="16384" width="9.140625" style="7" customWidth="1"/>
  </cols>
  <sheetData>
    <row r="1" spans="1:4" s="4" customFormat="1" ht="30">
      <c r="A1" s="16" t="s">
        <v>0</v>
      </c>
      <c r="B1" s="4" t="s">
        <v>1</v>
      </c>
      <c r="C1" s="4" t="s">
        <v>2</v>
      </c>
      <c r="D1" s="4" t="s">
        <v>3</v>
      </c>
    </row>
    <row r="2" spans="1:4" ht="15" customHeight="1">
      <c r="A2" s="4">
        <v>2</v>
      </c>
      <c r="B2" s="5" t="s">
        <v>181</v>
      </c>
      <c r="C2" s="6"/>
      <c r="D2" s="6"/>
    </row>
    <row r="3" spans="1:4" ht="15" customHeight="1">
      <c r="A3" s="4">
        <v>3</v>
      </c>
      <c r="B3" s="5" t="s">
        <v>330</v>
      </c>
      <c r="C3" s="413"/>
      <c r="D3" s="413"/>
    </row>
    <row r="4" spans="1:4" ht="15" customHeight="1">
      <c r="A4" s="4">
        <v>4</v>
      </c>
      <c r="B4" s="68" t="s">
        <v>72</v>
      </c>
      <c r="C4" s="6"/>
      <c r="D4" s="6"/>
    </row>
    <row r="5" spans="1:4" ht="15" customHeight="1">
      <c r="A5" s="4">
        <v>5</v>
      </c>
      <c r="B5" s="5" t="s">
        <v>216</v>
      </c>
      <c r="C5" s="6"/>
      <c r="D5" s="6"/>
    </row>
    <row r="6" spans="1:4" ht="15" customHeight="1">
      <c r="A6" s="4">
        <v>6</v>
      </c>
      <c r="B6" s="5"/>
      <c r="C6" s="6"/>
      <c r="D6" s="6"/>
    </row>
    <row r="7" spans="1:4" ht="18" customHeight="1">
      <c r="A7" s="4">
        <v>7</v>
      </c>
      <c r="D7" s="69"/>
    </row>
    <row r="8" spans="1:4" ht="18" customHeight="1">
      <c r="A8" s="4">
        <v>8</v>
      </c>
      <c r="B8" s="306" t="s">
        <v>73</v>
      </c>
      <c r="C8" s="306" t="s">
        <v>74</v>
      </c>
      <c r="D8" s="306" t="s">
        <v>75</v>
      </c>
    </row>
    <row r="9" spans="1:4" ht="18" customHeight="1">
      <c r="A9" s="4">
        <v>9</v>
      </c>
      <c r="B9" s="70" t="s">
        <v>76</v>
      </c>
      <c r="C9" s="461" t="s">
        <v>42</v>
      </c>
      <c r="D9" s="461" t="s">
        <v>336</v>
      </c>
    </row>
    <row r="10" spans="1:4" ht="18" customHeight="1">
      <c r="A10" s="4">
        <v>10</v>
      </c>
      <c r="B10" s="70" t="s">
        <v>77</v>
      </c>
      <c r="C10" s="461" t="s">
        <v>42</v>
      </c>
      <c r="D10" s="461" t="s">
        <v>337</v>
      </c>
    </row>
    <row r="11" spans="1:4" ht="18" customHeight="1">
      <c r="A11" s="4">
        <v>11</v>
      </c>
      <c r="B11" s="71" t="s">
        <v>78</v>
      </c>
      <c r="C11" s="461" t="s">
        <v>42</v>
      </c>
      <c r="D11" s="461" t="s">
        <v>338</v>
      </c>
    </row>
    <row r="12" spans="1:4" ht="18" customHeight="1">
      <c r="A12" s="4">
        <v>12</v>
      </c>
      <c r="B12" s="70" t="s">
        <v>225</v>
      </c>
      <c r="C12" s="461"/>
      <c r="D12" s="461"/>
    </row>
    <row r="13" spans="1:4" ht="18" customHeight="1">
      <c r="A13" s="4">
        <v>13</v>
      </c>
      <c r="B13" s="71" t="s">
        <v>79</v>
      </c>
      <c r="C13" s="461"/>
      <c r="D13" s="461"/>
    </row>
    <row r="14" spans="1:4" ht="18" customHeight="1">
      <c r="A14" s="4">
        <v>14</v>
      </c>
      <c r="B14" s="71" t="s">
        <v>220</v>
      </c>
      <c r="C14" s="461"/>
      <c r="D14" s="461"/>
    </row>
    <row r="15" spans="1:4" ht="18" customHeight="1">
      <c r="A15" s="4">
        <v>15</v>
      </c>
      <c r="B15" s="71" t="s">
        <v>221</v>
      </c>
      <c r="C15" s="461"/>
      <c r="D15" s="461"/>
    </row>
    <row r="16" spans="1:4" ht="18" customHeight="1">
      <c r="A16" s="4">
        <v>16</v>
      </c>
      <c r="B16" s="71" t="s">
        <v>222</v>
      </c>
      <c r="C16" s="461"/>
      <c r="D16" s="461"/>
    </row>
    <row r="17" spans="1:4" ht="18" customHeight="1">
      <c r="A17" s="4">
        <v>17</v>
      </c>
      <c r="B17" s="71" t="s">
        <v>223</v>
      </c>
      <c r="C17" s="461"/>
      <c r="D17" s="461"/>
    </row>
    <row r="18" spans="1:4" ht="18" customHeight="1">
      <c r="A18" s="4">
        <v>18</v>
      </c>
      <c r="B18" s="71" t="s">
        <v>224</v>
      </c>
      <c r="C18" s="461"/>
      <c r="D18" s="461"/>
    </row>
    <row r="19" spans="1:4" ht="18" customHeight="1">
      <c r="A19" s="4">
        <v>19</v>
      </c>
      <c r="B19" s="71" t="s">
        <v>226</v>
      </c>
      <c r="C19" s="461"/>
      <c r="D19" s="461"/>
    </row>
    <row r="20" spans="1:4" ht="18" customHeight="1">
      <c r="A20" s="4">
        <v>20</v>
      </c>
      <c r="B20" s="71" t="s">
        <v>227</v>
      </c>
      <c r="C20" s="461"/>
      <c r="D20" s="461"/>
    </row>
    <row r="21" spans="1:4" ht="18" customHeight="1">
      <c r="A21" s="4">
        <v>21</v>
      </c>
      <c r="B21" s="316" t="s">
        <v>228</v>
      </c>
      <c r="C21" s="461"/>
      <c r="D21" s="461"/>
    </row>
    <row r="22" spans="1:4" ht="18" customHeight="1">
      <c r="A22" s="4">
        <v>22</v>
      </c>
      <c r="B22" s="315" t="s">
        <v>229</v>
      </c>
      <c r="C22" s="461"/>
      <c r="D22" s="461"/>
    </row>
    <row r="23" spans="1:4" ht="18" customHeight="1">
      <c r="A23" s="4">
        <v>23</v>
      </c>
      <c r="B23" s="71" t="s">
        <v>80</v>
      </c>
      <c r="C23" s="461"/>
      <c r="D23" s="461"/>
    </row>
    <row r="24" ht="18" customHeight="1">
      <c r="A24" s="4" t="s">
        <v>136</v>
      </c>
    </row>
    <row r="25" spans="2:4" ht="18" customHeight="1">
      <c r="B25" s="412" t="s">
        <v>303</v>
      </c>
      <c r="C25" s="22"/>
      <c r="D25" s="22"/>
    </row>
    <row r="26" spans="2:4" ht="18" customHeight="1">
      <c r="B26" s="22"/>
      <c r="C26" s="22"/>
      <c r="D26" s="22"/>
    </row>
    <row r="27" spans="2:4" ht="18" customHeight="1">
      <c r="B27" s="22"/>
      <c r="C27" s="22"/>
      <c r="D27" s="22"/>
    </row>
    <row r="28" spans="2:4" ht="18" customHeight="1">
      <c r="B28" s="22"/>
      <c r="C28" s="22"/>
      <c r="D28" s="2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printOptions horizontalCentered="1"/>
  <pageMargins left="0.25" right="0.25" top="1.5" bottom="1" header="1" footer="0.5"/>
  <pageSetup fitToHeight="1" fitToWidth="1" horizontalDpi="300" verticalDpi="300" orientation="landscape" scale="94" r:id="rId1"/>
  <headerFooter alignWithMargins="0">
    <oddHeader>&amp;L&amp;"Arial,Bold"&amp;12State of [State Name]&amp;C&amp;"Arial,Bold"&amp;12Appendix &amp;A</oddHeader>
    <oddFooter>&amp;L&amp;8'&amp;A'&amp;C&amp;8Page &amp;P of &amp;N&amp;R&amp;8&amp;F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H168"/>
  <sheetViews>
    <sheetView showGridLines="0" tabSelected="1" zoomScalePageLayoutView="0" workbookViewId="0" topLeftCell="M1">
      <selection activeCell="T2" sqref="T2"/>
    </sheetView>
  </sheetViews>
  <sheetFormatPr defaultColWidth="9.140625" defaultRowHeight="12.75"/>
  <cols>
    <col min="1" max="1" width="6.57421875" style="4" customWidth="1"/>
    <col min="2" max="2" width="43.57421875" style="75" bestFit="1" customWidth="1"/>
    <col min="3" max="3" width="14.140625" style="8" customWidth="1"/>
    <col min="4" max="4" width="15.57421875" style="8" bestFit="1" customWidth="1"/>
    <col min="5" max="5" width="15.421875" style="8" bestFit="1" customWidth="1"/>
    <col min="6" max="6" width="16.140625" style="8" bestFit="1" customWidth="1"/>
    <col min="7" max="7" width="17.57421875" style="8" customWidth="1"/>
    <col min="8" max="8" width="17.57421875" style="8" bestFit="1" customWidth="1"/>
    <col min="9" max="9" width="15.421875" style="8" bestFit="1" customWidth="1"/>
    <col min="10" max="10" width="15.57421875" style="8" customWidth="1"/>
    <col min="11" max="11" width="12.57421875" style="8" bestFit="1" customWidth="1"/>
    <col min="12" max="12" width="15.57421875" style="8" customWidth="1"/>
    <col min="13" max="13" width="12.57421875" style="8" bestFit="1" customWidth="1"/>
    <col min="14" max="14" width="14.57421875" style="8" bestFit="1" customWidth="1"/>
    <col min="15" max="15" width="15.57421875" style="8" customWidth="1"/>
    <col min="16" max="16" width="14.57421875" style="8" customWidth="1"/>
    <col min="17" max="17" width="15.57421875" style="8" customWidth="1"/>
    <col min="18" max="18" width="12.57421875" style="8" bestFit="1" customWidth="1"/>
    <col min="19" max="19" width="15.57421875" style="8" customWidth="1"/>
    <col min="20" max="20" width="15.140625" style="8" customWidth="1"/>
    <col min="21" max="21" width="15.57421875" style="8" customWidth="1"/>
    <col min="22" max="22" width="12.57421875" style="8" bestFit="1" customWidth="1"/>
    <col min="23" max="23" width="14.8515625" style="8" bestFit="1" customWidth="1"/>
    <col min="24" max="24" width="16.8515625" style="8" bestFit="1" customWidth="1"/>
    <col min="25" max="25" width="15.57421875" style="8" customWidth="1"/>
    <col min="26" max="26" width="12.57421875" style="8" bestFit="1" customWidth="1"/>
    <col min="27" max="27" width="16.8515625" style="8" bestFit="1" customWidth="1"/>
    <col min="28" max="28" width="12.421875" style="8" bestFit="1" customWidth="1"/>
    <col min="29" max="16384" width="9.140625" style="8" customWidth="1"/>
  </cols>
  <sheetData>
    <row r="1" spans="1:28" s="4" customFormat="1" ht="30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43</v>
      </c>
      <c r="P1" s="4" t="s">
        <v>81</v>
      </c>
      <c r="Q1" s="4" t="s">
        <v>82</v>
      </c>
      <c r="R1" s="4" t="s">
        <v>83</v>
      </c>
      <c r="S1" s="4" t="s">
        <v>84</v>
      </c>
      <c r="T1" s="4" t="s">
        <v>85</v>
      </c>
      <c r="U1" s="4" t="s">
        <v>86</v>
      </c>
      <c r="V1" s="4" t="s">
        <v>87</v>
      </c>
      <c r="W1" s="4" t="s">
        <v>88</v>
      </c>
      <c r="X1" s="4" t="s">
        <v>42</v>
      </c>
      <c r="Y1" s="4" t="s">
        <v>89</v>
      </c>
      <c r="Z1" s="4" t="s">
        <v>90</v>
      </c>
      <c r="AA1" s="4" t="s">
        <v>91</v>
      </c>
      <c r="AB1" s="4" t="s">
        <v>92</v>
      </c>
    </row>
    <row r="2" spans="1:28" s="7" customFormat="1" ht="12.75">
      <c r="A2" s="4">
        <v>2</v>
      </c>
      <c r="B2" s="5" t="s">
        <v>217</v>
      </c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5" t="s">
        <v>214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7" customFormat="1" ht="12.75">
      <c r="A3" s="4">
        <v>3</v>
      </c>
      <c r="B3" s="5" t="s">
        <v>330</v>
      </c>
      <c r="C3" s="6"/>
      <c r="D3" s="6"/>
      <c r="E3" s="6"/>
      <c r="F3" s="6"/>
      <c r="G3" s="413"/>
      <c r="H3" s="413"/>
      <c r="I3" s="6"/>
      <c r="J3" s="5"/>
      <c r="K3" s="6"/>
      <c r="L3" s="6"/>
      <c r="M3" s="6"/>
      <c r="N3" s="6"/>
      <c r="O3" s="6"/>
      <c r="P3" s="5" t="s">
        <v>330</v>
      </c>
      <c r="Q3" s="6"/>
      <c r="R3" s="6"/>
      <c r="S3" s="6"/>
      <c r="T3" s="6"/>
      <c r="U3" s="6"/>
      <c r="V3" s="413"/>
      <c r="W3" s="6"/>
      <c r="X3" s="6"/>
      <c r="Y3" s="6"/>
      <c r="Z3" s="6"/>
      <c r="AA3" s="6"/>
      <c r="AB3" s="6"/>
    </row>
    <row r="4" spans="1:28" s="7" customFormat="1" ht="12.75">
      <c r="A4" s="4">
        <v>4</v>
      </c>
      <c r="B4" s="68" t="s">
        <v>93</v>
      </c>
      <c r="C4" s="6"/>
      <c r="D4" s="6"/>
      <c r="E4" s="6"/>
      <c r="F4" s="6"/>
      <c r="G4" s="6"/>
      <c r="H4" s="6"/>
      <c r="I4" s="6"/>
      <c r="J4" s="5"/>
      <c r="K4" s="6"/>
      <c r="L4" s="6"/>
      <c r="M4" s="6"/>
      <c r="N4" s="6"/>
      <c r="O4" s="6"/>
      <c r="P4" s="5" t="s">
        <v>93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42" s="7" customFormat="1" ht="12.75">
      <c r="A5" s="4">
        <v>5</v>
      </c>
      <c r="B5" s="5" t="s">
        <v>94</v>
      </c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 t="s">
        <v>94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</row>
    <row r="6" spans="1:242" s="7" customFormat="1" ht="12.75">
      <c r="A6" s="4">
        <v>6</v>
      </c>
      <c r="B6" s="73"/>
      <c r="C6" s="6"/>
      <c r="D6" s="6"/>
      <c r="E6" s="6"/>
      <c r="F6" s="6"/>
      <c r="G6" s="6"/>
      <c r="H6" s="6"/>
      <c r="I6" s="6"/>
      <c r="J6" s="73"/>
      <c r="K6" s="6"/>
      <c r="L6" s="6"/>
      <c r="M6" s="6"/>
      <c r="N6" s="6"/>
      <c r="O6" s="6"/>
      <c r="P6" s="7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</row>
    <row r="7" spans="1:242" ht="18" customHeight="1" thickBot="1">
      <c r="A7" s="4">
        <v>7</v>
      </c>
      <c r="B7" s="37"/>
      <c r="C7" s="74"/>
      <c r="D7" s="74"/>
      <c r="E7" s="74"/>
      <c r="F7" s="74"/>
      <c r="G7" s="74"/>
      <c r="H7" s="74"/>
      <c r="I7" s="74"/>
      <c r="J7" s="75"/>
      <c r="K7" s="75"/>
      <c r="L7" s="75"/>
      <c r="M7" s="75"/>
      <c r="N7" s="75"/>
      <c r="O7" s="75"/>
      <c r="P7" s="74"/>
      <c r="Q7" s="75"/>
      <c r="R7" s="75"/>
      <c r="S7" s="75"/>
      <c r="T7" s="74"/>
      <c r="U7" s="75"/>
      <c r="V7" s="75"/>
      <c r="W7" s="75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</row>
    <row r="8" spans="1:242" s="82" customFormat="1" ht="18" customHeight="1">
      <c r="A8" s="4">
        <v>8</v>
      </c>
      <c r="B8" s="180"/>
      <c r="C8" s="181"/>
      <c r="D8" s="76" t="s">
        <v>95</v>
      </c>
      <c r="E8" s="76"/>
      <c r="F8" s="76"/>
      <c r="G8" s="76"/>
      <c r="H8" s="77"/>
      <c r="I8" s="78" t="s">
        <v>200</v>
      </c>
      <c r="J8" s="78"/>
      <c r="K8" s="78"/>
      <c r="L8" s="78"/>
      <c r="M8" s="78"/>
      <c r="N8" s="78"/>
      <c r="O8" s="168"/>
      <c r="P8" s="78" t="s">
        <v>202</v>
      </c>
      <c r="Q8" s="78"/>
      <c r="R8" s="79"/>
      <c r="S8" s="80"/>
      <c r="T8" s="78" t="s">
        <v>204</v>
      </c>
      <c r="U8" s="78"/>
      <c r="V8" s="79"/>
      <c r="W8" s="80"/>
      <c r="X8" s="78" t="s">
        <v>206</v>
      </c>
      <c r="Y8" s="78"/>
      <c r="Z8" s="79"/>
      <c r="AA8" s="80"/>
      <c r="AB8" s="200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</row>
    <row r="9" spans="1:242" s="30" customFormat="1" ht="20.25">
      <c r="A9" s="4">
        <v>9</v>
      </c>
      <c r="B9" s="182" t="s">
        <v>48</v>
      </c>
      <c r="C9" s="89"/>
      <c r="D9" s="166"/>
      <c r="E9" s="84"/>
      <c r="F9" s="84"/>
      <c r="G9" s="84"/>
      <c r="H9" s="174"/>
      <c r="I9" s="83" t="s">
        <v>96</v>
      </c>
      <c r="J9" s="84" t="s">
        <v>54</v>
      </c>
      <c r="K9" s="84" t="s">
        <v>97</v>
      </c>
      <c r="L9" s="84" t="s">
        <v>98</v>
      </c>
      <c r="M9" s="84" t="s">
        <v>97</v>
      </c>
      <c r="N9" s="84" t="s">
        <v>99</v>
      </c>
      <c r="O9" s="85" t="s">
        <v>100</v>
      </c>
      <c r="P9" s="83" t="s">
        <v>96</v>
      </c>
      <c r="Q9" s="84" t="s">
        <v>101</v>
      </c>
      <c r="R9" s="84" t="s">
        <v>97</v>
      </c>
      <c r="S9" s="85" t="s">
        <v>100</v>
      </c>
      <c r="T9" s="83" t="s">
        <v>242</v>
      </c>
      <c r="U9" s="84" t="s">
        <v>102</v>
      </c>
      <c r="V9" s="84" t="s">
        <v>97</v>
      </c>
      <c r="W9" s="85" t="s">
        <v>100</v>
      </c>
      <c r="X9" s="336" t="s">
        <v>96</v>
      </c>
      <c r="Y9" s="84" t="s">
        <v>103</v>
      </c>
      <c r="Z9" s="84" t="s">
        <v>97</v>
      </c>
      <c r="AA9" s="85" t="s">
        <v>100</v>
      </c>
      <c r="AB9" s="201" t="s">
        <v>100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</row>
    <row r="10" spans="1:242" s="30" customFormat="1" ht="12.75" customHeight="1">
      <c r="A10" s="4">
        <v>10</v>
      </c>
      <c r="B10" s="182" t="s">
        <v>51</v>
      </c>
      <c r="C10" s="89" t="s">
        <v>16</v>
      </c>
      <c r="D10" s="167" t="s">
        <v>54</v>
      </c>
      <c r="E10" s="88" t="s">
        <v>56</v>
      </c>
      <c r="F10" s="88" t="s">
        <v>30</v>
      </c>
      <c r="G10" s="88" t="s">
        <v>57</v>
      </c>
      <c r="H10" s="89" t="s">
        <v>58</v>
      </c>
      <c r="I10" s="87" t="s">
        <v>54</v>
      </c>
      <c r="J10" s="88" t="s">
        <v>104</v>
      </c>
      <c r="K10" s="88" t="s">
        <v>105</v>
      </c>
      <c r="L10" s="88" t="s">
        <v>106</v>
      </c>
      <c r="M10" s="88" t="s">
        <v>107</v>
      </c>
      <c r="N10" s="88" t="s">
        <v>108</v>
      </c>
      <c r="O10" s="169" t="s">
        <v>109</v>
      </c>
      <c r="P10" s="87" t="s">
        <v>56</v>
      </c>
      <c r="Q10" s="88" t="s">
        <v>104</v>
      </c>
      <c r="R10" s="88" t="s">
        <v>105</v>
      </c>
      <c r="S10" s="89" t="s">
        <v>101</v>
      </c>
      <c r="T10" s="87" t="s">
        <v>243</v>
      </c>
      <c r="U10" s="88" t="s">
        <v>104</v>
      </c>
      <c r="V10" s="88" t="s">
        <v>105</v>
      </c>
      <c r="W10" s="89" t="s">
        <v>110</v>
      </c>
      <c r="X10" s="279" t="s">
        <v>57</v>
      </c>
      <c r="Y10" s="88" t="s">
        <v>104</v>
      </c>
      <c r="Z10" s="88" t="s">
        <v>105</v>
      </c>
      <c r="AA10" s="89" t="s">
        <v>111</v>
      </c>
      <c r="AB10" s="202" t="s">
        <v>112</v>
      </c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</row>
    <row r="11" spans="1:242" s="30" customFormat="1" ht="12.75" customHeight="1">
      <c r="A11" s="4">
        <v>11</v>
      </c>
      <c r="B11" s="182"/>
      <c r="C11" s="285" t="s">
        <v>113</v>
      </c>
      <c r="D11" s="167" t="s">
        <v>114</v>
      </c>
      <c r="E11" s="88" t="s">
        <v>115</v>
      </c>
      <c r="F11" s="88" t="s">
        <v>114</v>
      </c>
      <c r="G11" s="88" t="s">
        <v>115</v>
      </c>
      <c r="H11" s="89" t="s">
        <v>116</v>
      </c>
      <c r="I11" s="87" t="s">
        <v>114</v>
      </c>
      <c r="J11" s="90" t="s">
        <v>117</v>
      </c>
      <c r="K11" s="88" t="s">
        <v>118</v>
      </c>
      <c r="L11" s="88" t="s">
        <v>119</v>
      </c>
      <c r="M11" s="88" t="s">
        <v>118</v>
      </c>
      <c r="N11" s="88" t="s">
        <v>120</v>
      </c>
      <c r="O11" s="169" t="s">
        <v>121</v>
      </c>
      <c r="P11" s="87" t="s">
        <v>115</v>
      </c>
      <c r="Q11" s="90" t="s">
        <v>117</v>
      </c>
      <c r="R11" s="88" t="s">
        <v>118</v>
      </c>
      <c r="S11" s="89" t="s">
        <v>122</v>
      </c>
      <c r="T11" s="87" t="s">
        <v>54</v>
      </c>
      <c r="U11" s="90" t="s">
        <v>117</v>
      </c>
      <c r="V11" s="88" t="s">
        <v>118</v>
      </c>
      <c r="W11" s="89" t="s">
        <v>121</v>
      </c>
      <c r="X11" s="279" t="s">
        <v>115</v>
      </c>
      <c r="Y11" s="90" t="s">
        <v>117</v>
      </c>
      <c r="Z11" s="88" t="s">
        <v>118</v>
      </c>
      <c r="AA11" s="89" t="s">
        <v>122</v>
      </c>
      <c r="AB11" s="202" t="s">
        <v>64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</row>
    <row r="12" spans="1:242" ht="12.75" customHeight="1">
      <c r="A12" s="4">
        <v>12</v>
      </c>
      <c r="B12" s="183"/>
      <c r="C12" s="286"/>
      <c r="D12" s="178"/>
      <c r="E12" s="91"/>
      <c r="F12" s="91"/>
      <c r="G12" s="91"/>
      <c r="H12" s="108"/>
      <c r="I12" s="94" t="s">
        <v>172</v>
      </c>
      <c r="J12" s="92" t="s">
        <v>123</v>
      </c>
      <c r="K12" s="92" t="s">
        <v>124</v>
      </c>
      <c r="L12" s="92" t="s">
        <v>123</v>
      </c>
      <c r="M12" s="92" t="s">
        <v>191</v>
      </c>
      <c r="N12" s="92" t="s">
        <v>125</v>
      </c>
      <c r="O12" s="93" t="s">
        <v>126</v>
      </c>
      <c r="P12" s="94" t="s">
        <v>176</v>
      </c>
      <c r="Q12" s="92" t="s">
        <v>123</v>
      </c>
      <c r="R12" s="92" t="s">
        <v>127</v>
      </c>
      <c r="S12" s="93" t="s">
        <v>128</v>
      </c>
      <c r="T12" s="94" t="s">
        <v>123</v>
      </c>
      <c r="U12" s="92" t="s">
        <v>123</v>
      </c>
      <c r="V12" s="92" t="s">
        <v>175</v>
      </c>
      <c r="W12" s="93" t="s">
        <v>129</v>
      </c>
      <c r="X12" s="337" t="s">
        <v>174</v>
      </c>
      <c r="Y12" s="92" t="s">
        <v>123</v>
      </c>
      <c r="Z12" s="92" t="s">
        <v>130</v>
      </c>
      <c r="AA12" s="93" t="s">
        <v>131</v>
      </c>
      <c r="AB12" s="203" t="s">
        <v>142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</row>
    <row r="13" spans="1:242" ht="18" customHeight="1">
      <c r="A13" s="4">
        <v>13</v>
      </c>
      <c r="B13" s="409" t="str">
        <f>'D1. Member Months'!B9</f>
        <v>Qualified Waiver Recipients</v>
      </c>
      <c r="C13" s="184">
        <f>'D1. Member Months'!C9</f>
        <v>69593.82058845392</v>
      </c>
      <c r="D13" s="95">
        <f>'D3. Actual Waiver Cost'!K13</f>
        <v>26.195167722261314</v>
      </c>
      <c r="E13" s="96">
        <f>'D3. Actual Waiver Cost'!L13</f>
        <v>0</v>
      </c>
      <c r="F13" s="96">
        <f>'D3. Actual Waiver Cost'!M13</f>
        <v>0</v>
      </c>
      <c r="G13" s="96">
        <f>'D3. Actual Waiver Cost'!N13</f>
        <v>1.2442303431447963</v>
      </c>
      <c r="H13" s="175">
        <f>'D3. Actual Waiver Cost'!O13</f>
        <v>27.43939806540611</v>
      </c>
      <c r="I13" s="170">
        <f>D13</f>
        <v>26.195167722261314</v>
      </c>
      <c r="J13" s="462">
        <v>0</v>
      </c>
      <c r="K13" s="96">
        <f>J13*I13</f>
        <v>0</v>
      </c>
      <c r="L13" s="462">
        <v>0</v>
      </c>
      <c r="M13" s="96">
        <f>(I13+K13)*(L13)</f>
        <v>0</v>
      </c>
      <c r="N13" s="96">
        <f>K13+M13</f>
        <v>0</v>
      </c>
      <c r="O13" s="171">
        <f>I13+N13</f>
        <v>26.195167722261314</v>
      </c>
      <c r="P13" s="170">
        <f>E13</f>
        <v>0</v>
      </c>
      <c r="Q13" s="462">
        <v>0</v>
      </c>
      <c r="R13" s="96">
        <f>Q13*P13</f>
        <v>0</v>
      </c>
      <c r="S13" s="198">
        <f>P13+R13</f>
        <v>0</v>
      </c>
      <c r="T13" s="170">
        <f>F13</f>
        <v>0</v>
      </c>
      <c r="U13" s="462">
        <v>0</v>
      </c>
      <c r="V13" s="96">
        <f>T13*U13</f>
        <v>0</v>
      </c>
      <c r="W13" s="198">
        <f>V13+T13</f>
        <v>0</v>
      </c>
      <c r="X13" s="170">
        <f>G13</f>
        <v>1.2442303431447963</v>
      </c>
      <c r="Y13" s="462">
        <f>J13</f>
        <v>0</v>
      </c>
      <c r="Z13" s="96">
        <f>Y13*X13</f>
        <v>0</v>
      </c>
      <c r="AA13" s="198">
        <f>Z13+X13</f>
        <v>1.2442303431447963</v>
      </c>
      <c r="AB13" s="204">
        <f>AA13+W13+S13+O13</f>
        <v>27.43939806540611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</row>
    <row r="14" spans="1:242" ht="18" customHeight="1">
      <c r="A14" s="4">
        <v>14</v>
      </c>
      <c r="B14" s="409" t="str">
        <f>'D1. Member Months'!B10</f>
        <v>Non-Qualified Waiver Population</v>
      </c>
      <c r="C14" s="184">
        <f>'D1. Member Months'!C10</f>
        <v>391700.68483547214</v>
      </c>
      <c r="D14" s="95">
        <f>'D3. Actual Waiver Cost'!K14</f>
        <v>26.195167722261314</v>
      </c>
      <c r="E14" s="96">
        <f>'D3. Actual Waiver Cost'!L14</f>
        <v>0</v>
      </c>
      <c r="F14" s="96">
        <f>'D3. Actual Waiver Cost'!M14</f>
        <v>0</v>
      </c>
      <c r="G14" s="96">
        <f>'D3. Actual Waiver Cost'!N14</f>
        <v>1.2442303431447963</v>
      </c>
      <c r="H14" s="175">
        <f>'D3. Actual Waiver Cost'!O14</f>
        <v>27.439398065406106</v>
      </c>
      <c r="I14" s="170">
        <f>D14</f>
        <v>26.195167722261314</v>
      </c>
      <c r="J14" s="462">
        <v>0</v>
      </c>
      <c r="K14" s="96">
        <f>J14*I14</f>
        <v>0</v>
      </c>
      <c r="L14" s="462">
        <v>0</v>
      </c>
      <c r="M14" s="96">
        <f>(I14+K14)*(L14)</f>
        <v>0</v>
      </c>
      <c r="N14" s="96">
        <f>K14+M14</f>
        <v>0</v>
      </c>
      <c r="O14" s="171">
        <f>I14+N14</f>
        <v>26.195167722261314</v>
      </c>
      <c r="P14" s="170">
        <f>E14</f>
        <v>0</v>
      </c>
      <c r="Q14" s="462">
        <v>0</v>
      </c>
      <c r="R14" s="96">
        <f>Q14*P14</f>
        <v>0</v>
      </c>
      <c r="S14" s="198">
        <f>P14+R14</f>
        <v>0</v>
      </c>
      <c r="T14" s="170">
        <f>F14</f>
        <v>0</v>
      </c>
      <c r="U14" s="462">
        <v>0</v>
      </c>
      <c r="V14" s="96">
        <f>T14*U14</f>
        <v>0</v>
      </c>
      <c r="W14" s="198">
        <f>V14+T14</f>
        <v>0</v>
      </c>
      <c r="X14" s="170">
        <f>G14</f>
        <v>1.2442303431447963</v>
      </c>
      <c r="Y14" s="462">
        <f>J14</f>
        <v>0</v>
      </c>
      <c r="Z14" s="96">
        <f>Y14*X14</f>
        <v>0</v>
      </c>
      <c r="AA14" s="198">
        <f>Z14+X14</f>
        <v>1.2442303431447963</v>
      </c>
      <c r="AB14" s="204">
        <f>AA14+W14+S14+O14</f>
        <v>27.43939806540611</v>
      </c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</row>
    <row r="15" spans="1:28" ht="18" customHeight="1">
      <c r="A15" s="4">
        <v>15</v>
      </c>
      <c r="B15" s="409" t="str">
        <f>'D1. Member Months'!B11</f>
        <v>Non-Qualified Waiver Population NF</v>
      </c>
      <c r="C15" s="184">
        <f>'D1. Member Months'!C11</f>
        <v>33639.843154855094</v>
      </c>
      <c r="D15" s="95">
        <f>'D3. Actual Waiver Cost'!K15</f>
        <v>26.195167722261314</v>
      </c>
      <c r="E15" s="96">
        <f>'D3. Actual Waiver Cost'!L15</f>
        <v>0</v>
      </c>
      <c r="F15" s="96">
        <f>'D3. Actual Waiver Cost'!M15</f>
        <v>0</v>
      </c>
      <c r="G15" s="96">
        <f>'D3. Actual Waiver Cost'!N15</f>
        <v>1.244230343144796</v>
      </c>
      <c r="H15" s="175">
        <f>'D3. Actual Waiver Cost'!O15</f>
        <v>27.43939806540611</v>
      </c>
      <c r="I15" s="170">
        <f>D15</f>
        <v>26.195167722261314</v>
      </c>
      <c r="J15" s="463">
        <v>0</v>
      </c>
      <c r="K15" s="96">
        <f>J15*I15</f>
        <v>0</v>
      </c>
      <c r="L15" s="463">
        <v>0</v>
      </c>
      <c r="M15" s="96">
        <f>(I15+K15)*(L15)</f>
        <v>0</v>
      </c>
      <c r="N15" s="96">
        <f>K15+M15</f>
        <v>0</v>
      </c>
      <c r="O15" s="171">
        <f>I15+N15</f>
        <v>26.195167722261314</v>
      </c>
      <c r="P15" s="170">
        <f>E15</f>
        <v>0</v>
      </c>
      <c r="Q15" s="462">
        <v>0</v>
      </c>
      <c r="R15" s="96">
        <f>Q15*P15</f>
        <v>0</v>
      </c>
      <c r="S15" s="198">
        <f>P15+R15</f>
        <v>0</v>
      </c>
      <c r="T15" s="170">
        <f>F15</f>
        <v>0</v>
      </c>
      <c r="U15" s="462">
        <v>0</v>
      </c>
      <c r="V15" s="96">
        <f>T15*U15</f>
        <v>0</v>
      </c>
      <c r="W15" s="198">
        <f>V15+T15</f>
        <v>0</v>
      </c>
      <c r="X15" s="170">
        <f>G15</f>
        <v>1.244230343144796</v>
      </c>
      <c r="Y15" s="462">
        <f>J15</f>
        <v>0</v>
      </c>
      <c r="Z15" s="96">
        <f>Y15*X15</f>
        <v>0</v>
      </c>
      <c r="AA15" s="198">
        <f>Z15+X15</f>
        <v>1.244230343144796</v>
      </c>
      <c r="AB15" s="204">
        <f>AA15+W15+S15+O15</f>
        <v>27.43939806540611</v>
      </c>
    </row>
    <row r="16" spans="1:28" ht="18" customHeight="1" thickBot="1">
      <c r="A16" s="4">
        <v>16</v>
      </c>
      <c r="B16" s="410" t="str">
        <f>'D1. Member Months'!B12</f>
        <v>Expansion Non-Qualified Waiver Population</v>
      </c>
      <c r="C16" s="192">
        <f>'D1. Member Months'!C12</f>
        <v>837400.5463270498</v>
      </c>
      <c r="D16" s="193">
        <f>'D3. Actual Waiver Cost'!K16</f>
        <v>24.44428806005161</v>
      </c>
      <c r="E16" s="194">
        <f>'D3. Actual Waiver Cost'!L16</f>
        <v>0</v>
      </c>
      <c r="F16" s="194">
        <f>'D3. Actual Waiver Cost'!M16</f>
        <v>0</v>
      </c>
      <c r="G16" s="194">
        <f>'D3. Actual Waiver Cost'!N16</f>
        <v>1.1610662410472525</v>
      </c>
      <c r="H16" s="195">
        <f>'D3. Actual Waiver Cost'!O16</f>
        <v>25.605354301098863</v>
      </c>
      <c r="I16" s="196">
        <f>D16</f>
        <v>24.44428806005161</v>
      </c>
      <c r="J16" s="464">
        <v>0</v>
      </c>
      <c r="K16" s="194">
        <f>J16*I16</f>
        <v>0</v>
      </c>
      <c r="L16" s="464">
        <v>0</v>
      </c>
      <c r="M16" s="194">
        <f>(I16+K16)*(L16)</f>
        <v>0</v>
      </c>
      <c r="N16" s="194">
        <f>K16+M16</f>
        <v>0</v>
      </c>
      <c r="O16" s="197">
        <f>I16+N16</f>
        <v>24.44428806005161</v>
      </c>
      <c r="P16" s="196">
        <f>E16</f>
        <v>0</v>
      </c>
      <c r="Q16" s="465">
        <v>0</v>
      </c>
      <c r="R16" s="194">
        <f>Q16*P16</f>
        <v>0</v>
      </c>
      <c r="S16" s="199">
        <f>P16+R16</f>
        <v>0</v>
      </c>
      <c r="T16" s="196">
        <f>F16</f>
        <v>0</v>
      </c>
      <c r="U16" s="465">
        <v>0</v>
      </c>
      <c r="V16" s="194">
        <f>T16*U16</f>
        <v>0</v>
      </c>
      <c r="W16" s="199">
        <f>V16+T16</f>
        <v>0</v>
      </c>
      <c r="X16" s="196">
        <f>G16</f>
        <v>1.1610662410472525</v>
      </c>
      <c r="Y16" s="465">
        <f>J16</f>
        <v>0</v>
      </c>
      <c r="Z16" s="194">
        <f>Y16*X16</f>
        <v>0</v>
      </c>
      <c r="AA16" s="199">
        <f>Z16+X16</f>
        <v>1.1610662410472525</v>
      </c>
      <c r="AB16" s="205">
        <f>AA16+W16+S16+O16</f>
        <v>25.60535430109886</v>
      </c>
    </row>
    <row r="17" spans="1:28" s="82" customFormat="1" ht="18" customHeight="1" thickBot="1" thickTop="1">
      <c r="A17" s="4">
        <v>17</v>
      </c>
      <c r="B17" s="484" t="s">
        <v>132</v>
      </c>
      <c r="C17" s="185">
        <f>SUM(C13:C16)</f>
        <v>1332334.894905831</v>
      </c>
      <c r="D17" s="186"/>
      <c r="E17" s="187"/>
      <c r="F17" s="187"/>
      <c r="G17" s="187"/>
      <c r="H17" s="188"/>
      <c r="I17" s="189"/>
      <c r="J17" s="187"/>
      <c r="K17" s="187"/>
      <c r="L17" s="187"/>
      <c r="M17" s="190"/>
      <c r="N17" s="212"/>
      <c r="O17" s="213"/>
      <c r="P17" s="189"/>
      <c r="Q17" s="191"/>
      <c r="R17" s="212"/>
      <c r="S17" s="214"/>
      <c r="T17" s="189"/>
      <c r="U17" s="191"/>
      <c r="V17" s="212"/>
      <c r="W17" s="214"/>
      <c r="X17" s="189"/>
      <c r="Y17" s="191"/>
      <c r="Z17" s="212"/>
      <c r="AA17" s="214"/>
      <c r="AB17" s="206"/>
    </row>
    <row r="18" spans="1:28" s="82" customFormat="1" ht="18" customHeight="1" thickBot="1">
      <c r="A18" s="4">
        <v>18</v>
      </c>
      <c r="B18" s="287" t="s">
        <v>252</v>
      </c>
      <c r="C18" s="215"/>
      <c r="D18" s="179">
        <f>'D3. Actual Waiver Cost'!K18</f>
        <v>25.09470297327569</v>
      </c>
      <c r="E18" s="173">
        <f>'D3. Actual Waiver Cost'!L18</f>
        <v>0</v>
      </c>
      <c r="F18" s="65">
        <f>A17/$C17</f>
        <v>1.2759554722314434E-05</v>
      </c>
      <c r="G18" s="173">
        <f>'D3. Actual Waiver Cost'!N18</f>
        <v>1.1919599531718579</v>
      </c>
      <c r="H18" s="177">
        <f>'D3. Actual Waiver Cost'!O18</f>
        <v>26.28666292644755</v>
      </c>
      <c r="I18" s="176">
        <f>D18</f>
        <v>25.09470297327569</v>
      </c>
      <c r="J18" s="172">
        <f>IF(I18=0,0,K18/I18)</f>
        <v>0</v>
      </c>
      <c r="K18" s="173">
        <f>SUMPRODUCT(K13:K16,$C$13:$C$16)/$C$17</f>
        <v>0</v>
      </c>
      <c r="L18" s="172">
        <f>M18/(I18+K18)</f>
        <v>0</v>
      </c>
      <c r="M18" s="173">
        <f>SUMPRODUCT(M13:M16,$C$13:$C$16)/$C$17</f>
        <v>0</v>
      </c>
      <c r="N18" s="173">
        <f>K18+M18</f>
        <v>0</v>
      </c>
      <c r="O18" s="216">
        <f>I18+N18</f>
        <v>25.09470297327569</v>
      </c>
      <c r="P18" s="176">
        <f>E18</f>
        <v>0</v>
      </c>
      <c r="Q18" s="172">
        <f>IF(P18=0,0,R18/P18)</f>
        <v>0</v>
      </c>
      <c r="R18" s="173">
        <f>SUMPRODUCT(R13:R16,$C$13:$C$16)/$C$17</f>
        <v>0</v>
      </c>
      <c r="S18" s="217">
        <f>P18+R18</f>
        <v>0</v>
      </c>
      <c r="T18" s="176">
        <v>0</v>
      </c>
      <c r="U18" s="172">
        <f>IF(T18=0,0,V18/T18)</f>
        <v>0</v>
      </c>
      <c r="V18" s="173">
        <f>SUMPRODUCT(V13:V16,$C$13:$C$16)/$C$17</f>
        <v>0</v>
      </c>
      <c r="W18" s="217">
        <f>V18+T18</f>
        <v>0</v>
      </c>
      <c r="X18" s="176">
        <f>G18</f>
        <v>1.1919599531718579</v>
      </c>
      <c r="Y18" s="172">
        <f>IF(X18=0,0,Z18/X18)</f>
        <v>0</v>
      </c>
      <c r="Z18" s="173">
        <f>SUMPRODUCT(Z13:Z16,$C$13:$C$16)/$C$17</f>
        <v>0</v>
      </c>
      <c r="AA18" s="217">
        <f>Z18+X18</f>
        <v>1.1919599531718579</v>
      </c>
      <c r="AB18" s="207">
        <f>AA18+W18+S18+O18</f>
        <v>26.286662926447548</v>
      </c>
    </row>
    <row r="19" spans="1:28" ht="18" customHeight="1">
      <c r="A19" s="4">
        <v>19</v>
      </c>
      <c r="B19" s="8"/>
      <c r="J19" s="97"/>
      <c r="K19" s="97"/>
      <c r="L19" s="98"/>
      <c r="M19" s="99"/>
      <c r="N19" s="99"/>
      <c r="O19" s="275"/>
      <c r="P19" s="274"/>
      <c r="Q19" s="99"/>
      <c r="R19" s="99"/>
      <c r="S19" s="99"/>
      <c r="U19" s="99"/>
      <c r="V19" s="99"/>
      <c r="W19" s="99"/>
      <c r="Y19" s="99"/>
      <c r="Z19" s="99"/>
      <c r="AA19" s="99"/>
      <c r="AB19" s="100"/>
    </row>
    <row r="20" spans="1:28" ht="9.75">
      <c r="A20" s="4">
        <v>20</v>
      </c>
      <c r="B20" s="101"/>
      <c r="C20" s="498" t="s">
        <v>208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102"/>
      <c r="Q20" s="99"/>
      <c r="R20" s="99"/>
      <c r="S20" s="99"/>
      <c r="T20" s="103"/>
      <c r="U20" s="99"/>
      <c r="V20" s="99"/>
      <c r="W20" s="99"/>
      <c r="X20" s="103"/>
      <c r="Y20" s="99"/>
      <c r="Z20" s="99"/>
      <c r="AA20" s="99"/>
      <c r="AB20" s="100"/>
    </row>
    <row r="21" spans="1:28" ht="9.75">
      <c r="A21" s="4">
        <v>21</v>
      </c>
      <c r="B21" s="101"/>
      <c r="C21" s="8" t="s">
        <v>209</v>
      </c>
      <c r="P21" s="102"/>
      <c r="Q21" s="99"/>
      <c r="R21" s="99"/>
      <c r="S21" s="99"/>
      <c r="T21" s="103"/>
      <c r="U21" s="99"/>
      <c r="V21" s="99"/>
      <c r="W21" s="99"/>
      <c r="X21" s="103"/>
      <c r="Y21" s="99"/>
      <c r="Z21" s="99"/>
      <c r="AA21" s="99"/>
      <c r="AB21" s="100"/>
    </row>
    <row r="22" spans="1:28" ht="9.75">
      <c r="A22" s="4">
        <v>22</v>
      </c>
      <c r="B22" s="101"/>
      <c r="C22" s="498" t="s">
        <v>177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102"/>
      <c r="Q22" s="99"/>
      <c r="R22" s="99"/>
      <c r="S22" s="99"/>
      <c r="T22" s="103"/>
      <c r="U22" s="99"/>
      <c r="V22" s="99"/>
      <c r="W22" s="99"/>
      <c r="X22" s="103"/>
      <c r="Y22" s="99"/>
      <c r="Z22" s="99"/>
      <c r="AA22" s="99"/>
      <c r="AB22" s="100"/>
    </row>
    <row r="23" spans="1:27" ht="18" customHeight="1">
      <c r="A23" s="4">
        <v>23</v>
      </c>
      <c r="B23" s="104"/>
      <c r="C23" s="105"/>
      <c r="D23" s="105"/>
      <c r="E23" s="106"/>
      <c r="F23" s="10"/>
      <c r="G23" s="10"/>
      <c r="H23" s="10"/>
      <c r="I23" s="105"/>
      <c r="K23" s="97"/>
      <c r="L23" s="98"/>
      <c r="M23" s="99"/>
      <c r="P23" s="106"/>
      <c r="T23" s="10"/>
      <c r="X23" s="10"/>
      <c r="Y23" s="99"/>
      <c r="Z23" s="99"/>
      <c r="AA23" s="99"/>
    </row>
    <row r="24" spans="1:24" ht="18" customHeight="1" thickBot="1">
      <c r="A24" s="4">
        <v>24</v>
      </c>
      <c r="F24" s="107"/>
      <c r="G24" s="107"/>
      <c r="H24" s="107"/>
      <c r="J24" s="97"/>
      <c r="K24" s="97"/>
      <c r="T24" s="107"/>
      <c r="X24" s="107"/>
    </row>
    <row r="25" spans="1:242" s="82" customFormat="1" ht="18" customHeight="1">
      <c r="A25" s="4">
        <v>25</v>
      </c>
      <c r="B25" s="180"/>
      <c r="C25" s="181"/>
      <c r="D25" s="76" t="s">
        <v>133</v>
      </c>
      <c r="E25" s="76"/>
      <c r="F25" s="76"/>
      <c r="G25" s="76"/>
      <c r="H25" s="77"/>
      <c r="I25" s="78" t="s">
        <v>201</v>
      </c>
      <c r="J25" s="78"/>
      <c r="K25" s="78"/>
      <c r="L25" s="78"/>
      <c r="M25" s="78"/>
      <c r="N25" s="78"/>
      <c r="O25" s="168"/>
      <c r="P25" s="78" t="s">
        <v>203</v>
      </c>
      <c r="Q25" s="78"/>
      <c r="R25" s="79"/>
      <c r="S25" s="80"/>
      <c r="T25" s="78" t="s">
        <v>205</v>
      </c>
      <c r="U25" s="78"/>
      <c r="V25" s="79"/>
      <c r="W25" s="80"/>
      <c r="X25" s="78" t="s">
        <v>207</v>
      </c>
      <c r="Y25" s="78"/>
      <c r="Z25" s="79"/>
      <c r="AA25" s="80"/>
      <c r="AB25" s="200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</row>
    <row r="26" spans="1:242" s="30" customFormat="1" ht="20.25">
      <c r="A26" s="4">
        <v>26</v>
      </c>
      <c r="B26" s="182" t="s">
        <v>48</v>
      </c>
      <c r="C26" s="89"/>
      <c r="D26" s="166" t="s">
        <v>134</v>
      </c>
      <c r="E26" s="84" t="s">
        <v>134</v>
      </c>
      <c r="F26" s="84" t="s">
        <v>134</v>
      </c>
      <c r="G26" s="84" t="s">
        <v>134</v>
      </c>
      <c r="H26" s="174" t="s">
        <v>134</v>
      </c>
      <c r="I26" s="83" t="s">
        <v>134</v>
      </c>
      <c r="J26" s="84" t="s">
        <v>54</v>
      </c>
      <c r="K26" s="84" t="s">
        <v>97</v>
      </c>
      <c r="L26" s="84" t="s">
        <v>98</v>
      </c>
      <c r="M26" s="84" t="s">
        <v>97</v>
      </c>
      <c r="N26" s="84" t="s">
        <v>99</v>
      </c>
      <c r="O26" s="85" t="s">
        <v>135</v>
      </c>
      <c r="P26" s="83" t="s">
        <v>134</v>
      </c>
      <c r="Q26" s="84" t="s">
        <v>101</v>
      </c>
      <c r="R26" s="84" t="s">
        <v>97</v>
      </c>
      <c r="S26" s="85" t="s">
        <v>135</v>
      </c>
      <c r="T26" s="83" t="s">
        <v>134</v>
      </c>
      <c r="U26" s="84" t="s">
        <v>102</v>
      </c>
      <c r="V26" s="84" t="s">
        <v>97</v>
      </c>
      <c r="W26" s="85" t="s">
        <v>135</v>
      </c>
      <c r="X26" s="336" t="s">
        <v>134</v>
      </c>
      <c r="Y26" s="84" t="s">
        <v>103</v>
      </c>
      <c r="Z26" s="84" t="s">
        <v>97</v>
      </c>
      <c r="AA26" s="85" t="s">
        <v>135</v>
      </c>
      <c r="AB26" s="201" t="s">
        <v>135</v>
      </c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</row>
    <row r="27" spans="1:242" s="30" customFormat="1" ht="12.75" customHeight="1">
      <c r="A27" s="4">
        <v>27</v>
      </c>
      <c r="B27" s="182" t="s">
        <v>51</v>
      </c>
      <c r="C27" s="89" t="s">
        <v>16</v>
      </c>
      <c r="D27" s="167" t="s">
        <v>54</v>
      </c>
      <c r="E27" s="88" t="s">
        <v>56</v>
      </c>
      <c r="F27" s="88" t="s">
        <v>30</v>
      </c>
      <c r="G27" s="88" t="s">
        <v>57</v>
      </c>
      <c r="H27" s="89" t="s">
        <v>58</v>
      </c>
      <c r="I27" s="87" t="s">
        <v>109</v>
      </c>
      <c r="J27" s="88" t="s">
        <v>104</v>
      </c>
      <c r="K27" s="88" t="s">
        <v>105</v>
      </c>
      <c r="L27" s="88" t="s">
        <v>106</v>
      </c>
      <c r="M27" s="88" t="s">
        <v>107</v>
      </c>
      <c r="N27" s="88" t="s">
        <v>108</v>
      </c>
      <c r="O27" s="169" t="s">
        <v>109</v>
      </c>
      <c r="P27" s="87" t="s">
        <v>101</v>
      </c>
      <c r="Q27" s="88" t="s">
        <v>104</v>
      </c>
      <c r="R27" s="88" t="s">
        <v>105</v>
      </c>
      <c r="S27" s="89" t="s">
        <v>101</v>
      </c>
      <c r="T27" s="87" t="s">
        <v>110</v>
      </c>
      <c r="U27" s="88" t="s">
        <v>104</v>
      </c>
      <c r="V27" s="88" t="s">
        <v>105</v>
      </c>
      <c r="W27" s="89" t="s">
        <v>110</v>
      </c>
      <c r="X27" s="279" t="s">
        <v>111</v>
      </c>
      <c r="Y27" s="88" t="s">
        <v>104</v>
      </c>
      <c r="Z27" s="88" t="s">
        <v>105</v>
      </c>
      <c r="AA27" s="89" t="s">
        <v>111</v>
      </c>
      <c r="AB27" s="202" t="s">
        <v>112</v>
      </c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</row>
    <row r="28" spans="1:242" s="30" customFormat="1" ht="12.75" customHeight="1">
      <c r="A28" s="4">
        <v>28</v>
      </c>
      <c r="B28" s="182"/>
      <c r="C28" s="285" t="s">
        <v>113</v>
      </c>
      <c r="D28" s="167" t="s">
        <v>61</v>
      </c>
      <c r="E28" s="88" t="s">
        <v>61</v>
      </c>
      <c r="F28" s="88" t="s">
        <v>61</v>
      </c>
      <c r="G28" s="88" t="s">
        <v>61</v>
      </c>
      <c r="H28" s="89" t="s">
        <v>210</v>
      </c>
      <c r="I28" s="87" t="s">
        <v>121</v>
      </c>
      <c r="J28" s="90" t="s">
        <v>137</v>
      </c>
      <c r="K28" s="88" t="s">
        <v>118</v>
      </c>
      <c r="L28" s="88" t="s">
        <v>119</v>
      </c>
      <c r="M28" s="88" t="s">
        <v>118</v>
      </c>
      <c r="N28" s="88" t="s">
        <v>120</v>
      </c>
      <c r="O28" s="169" t="s">
        <v>121</v>
      </c>
      <c r="P28" s="87" t="s">
        <v>122</v>
      </c>
      <c r="Q28" s="90" t="s">
        <v>137</v>
      </c>
      <c r="R28" s="88" t="s">
        <v>118</v>
      </c>
      <c r="S28" s="89" t="s">
        <v>122</v>
      </c>
      <c r="T28" s="87" t="s">
        <v>121</v>
      </c>
      <c r="U28" s="90" t="s">
        <v>137</v>
      </c>
      <c r="V28" s="88" t="s">
        <v>118</v>
      </c>
      <c r="W28" s="89" t="s">
        <v>121</v>
      </c>
      <c r="X28" s="279" t="s">
        <v>122</v>
      </c>
      <c r="Y28" s="90" t="s">
        <v>137</v>
      </c>
      <c r="Z28" s="88" t="s">
        <v>118</v>
      </c>
      <c r="AA28" s="89" t="s">
        <v>122</v>
      </c>
      <c r="AB28" s="202" t="s">
        <v>64</v>
      </c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</row>
    <row r="29" spans="1:242" ht="12.75" customHeight="1">
      <c r="A29" s="4">
        <v>29</v>
      </c>
      <c r="B29" s="183"/>
      <c r="C29" s="286"/>
      <c r="D29" s="178" t="s">
        <v>138</v>
      </c>
      <c r="E29" s="91" t="s">
        <v>139</v>
      </c>
      <c r="F29" s="91" t="s">
        <v>173</v>
      </c>
      <c r="G29" s="91" t="s">
        <v>140</v>
      </c>
      <c r="H29" s="108" t="s">
        <v>141</v>
      </c>
      <c r="I29" s="94" t="s">
        <v>247</v>
      </c>
      <c r="J29" s="92" t="s">
        <v>123</v>
      </c>
      <c r="K29" s="92" t="s">
        <v>124</v>
      </c>
      <c r="L29" s="92" t="s">
        <v>123</v>
      </c>
      <c r="M29" s="92" t="s">
        <v>191</v>
      </c>
      <c r="N29" s="92" t="s">
        <v>125</v>
      </c>
      <c r="O29" s="93" t="s">
        <v>126</v>
      </c>
      <c r="P29" s="94" t="s">
        <v>248</v>
      </c>
      <c r="Q29" s="92" t="s">
        <v>123</v>
      </c>
      <c r="R29" s="92" t="s">
        <v>127</v>
      </c>
      <c r="S29" s="93" t="s">
        <v>128</v>
      </c>
      <c r="T29" s="94" t="s">
        <v>249</v>
      </c>
      <c r="U29" s="92" t="s">
        <v>123</v>
      </c>
      <c r="V29" s="92" t="s">
        <v>175</v>
      </c>
      <c r="W29" s="93" t="s">
        <v>129</v>
      </c>
      <c r="X29" s="337" t="s">
        <v>250</v>
      </c>
      <c r="Y29" s="92"/>
      <c r="Z29" s="92" t="s">
        <v>130</v>
      </c>
      <c r="AA29" s="93" t="s">
        <v>131</v>
      </c>
      <c r="AB29" s="203" t="s">
        <v>142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</row>
    <row r="30" spans="1:242" ht="18" customHeight="1">
      <c r="A30" s="4">
        <v>30</v>
      </c>
      <c r="B30" s="409" t="str">
        <f>B13</f>
        <v>Qualified Waiver Recipients</v>
      </c>
      <c r="C30" s="184">
        <f>'D1. Member Months'!C9</f>
        <v>69593.82058845392</v>
      </c>
      <c r="D30" s="95">
        <f>O13</f>
        <v>26.195167722261314</v>
      </c>
      <c r="E30" s="96">
        <f>S13</f>
        <v>0</v>
      </c>
      <c r="F30" s="96">
        <f>W13</f>
        <v>0</v>
      </c>
      <c r="G30" s="96">
        <f aca="true" t="shared" si="0" ref="G30:H33">AA13</f>
        <v>1.2442303431447963</v>
      </c>
      <c r="H30" s="175">
        <f t="shared" si="0"/>
        <v>27.43939806540611</v>
      </c>
      <c r="I30" s="170">
        <f>D30</f>
        <v>26.195167722261314</v>
      </c>
      <c r="J30" s="462">
        <v>0.05</v>
      </c>
      <c r="K30" s="96">
        <f>J30*I30</f>
        <v>1.3097583861130657</v>
      </c>
      <c r="L30" s="462">
        <v>0</v>
      </c>
      <c r="M30" s="96">
        <f>(I30+K30)*(L30)</f>
        <v>0</v>
      </c>
      <c r="N30" s="96">
        <f>K30+M30</f>
        <v>1.3097583861130657</v>
      </c>
      <c r="O30" s="171">
        <f>N30+I30</f>
        <v>27.50492610837438</v>
      </c>
      <c r="P30" s="170">
        <f>E30</f>
        <v>0</v>
      </c>
      <c r="Q30" s="462">
        <v>0</v>
      </c>
      <c r="R30" s="96">
        <f>Q30*P30</f>
        <v>0</v>
      </c>
      <c r="S30" s="198">
        <f>P30+R30</f>
        <v>0</v>
      </c>
      <c r="T30" s="170">
        <f>F30</f>
        <v>0</v>
      </c>
      <c r="U30" s="462">
        <v>0</v>
      </c>
      <c r="V30" s="96">
        <f>T30*U30</f>
        <v>0</v>
      </c>
      <c r="W30" s="198">
        <f>V30+T30</f>
        <v>0</v>
      </c>
      <c r="X30" s="170">
        <f>G30</f>
        <v>1.2442303431447963</v>
      </c>
      <c r="Y30" s="462">
        <f>J30</f>
        <v>0.05</v>
      </c>
      <c r="Z30" s="96">
        <f>Y30*X30</f>
        <v>0.06221151715723982</v>
      </c>
      <c r="AA30" s="198">
        <f>Z30+X30</f>
        <v>1.306441860302036</v>
      </c>
      <c r="AB30" s="204">
        <f>AA30+W30+S30+O30</f>
        <v>28.811367968676418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</row>
    <row r="31" spans="1:242" ht="18" customHeight="1">
      <c r="A31" s="4">
        <v>31</v>
      </c>
      <c r="B31" s="409" t="str">
        <f>B14</f>
        <v>Non-Qualified Waiver Population</v>
      </c>
      <c r="C31" s="184">
        <f>'D1. Member Months'!C10</f>
        <v>391700.68483547214</v>
      </c>
      <c r="D31" s="95">
        <f>O14</f>
        <v>26.195167722261314</v>
      </c>
      <c r="E31" s="96">
        <f>S14</f>
        <v>0</v>
      </c>
      <c r="F31" s="96">
        <f>W14</f>
        <v>0</v>
      </c>
      <c r="G31" s="96">
        <f t="shared" si="0"/>
        <v>1.2442303431447963</v>
      </c>
      <c r="H31" s="175">
        <f t="shared" si="0"/>
        <v>27.43939806540611</v>
      </c>
      <c r="I31" s="170">
        <f>D31</f>
        <v>26.195167722261314</v>
      </c>
      <c r="J31" s="462">
        <v>0.05</v>
      </c>
      <c r="K31" s="96">
        <f>J31*I31</f>
        <v>1.3097583861130657</v>
      </c>
      <c r="L31" s="462">
        <v>0</v>
      </c>
      <c r="M31" s="96">
        <f>(I31+K31)*(L31)</f>
        <v>0</v>
      </c>
      <c r="N31" s="96">
        <f>K31+M31</f>
        <v>1.3097583861130657</v>
      </c>
      <c r="O31" s="171">
        <f>N31+I31</f>
        <v>27.50492610837438</v>
      </c>
      <c r="P31" s="170">
        <f>E31</f>
        <v>0</v>
      </c>
      <c r="Q31" s="462">
        <v>0</v>
      </c>
      <c r="R31" s="96">
        <f>Q31*P31</f>
        <v>0</v>
      </c>
      <c r="S31" s="198">
        <f>P31+R31</f>
        <v>0</v>
      </c>
      <c r="T31" s="170">
        <f>F31</f>
        <v>0</v>
      </c>
      <c r="U31" s="462">
        <v>0</v>
      </c>
      <c r="V31" s="96">
        <f>T31*U31</f>
        <v>0</v>
      </c>
      <c r="W31" s="198">
        <f>V31+T31</f>
        <v>0</v>
      </c>
      <c r="X31" s="170">
        <f>G31</f>
        <v>1.2442303431447963</v>
      </c>
      <c r="Y31" s="462">
        <f>J31</f>
        <v>0.05</v>
      </c>
      <c r="Z31" s="96">
        <f>Y31*X31</f>
        <v>0.06221151715723982</v>
      </c>
      <c r="AA31" s="198">
        <f>Z31+X31</f>
        <v>1.306441860302036</v>
      </c>
      <c r="AB31" s="204">
        <f>AA31+W31+S31+O31</f>
        <v>28.811367968676418</v>
      </c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</row>
    <row r="32" spans="1:28" ht="18" customHeight="1">
      <c r="A32" s="4">
        <v>32</v>
      </c>
      <c r="B32" s="409" t="str">
        <f>B15</f>
        <v>Non-Qualified Waiver Population NF</v>
      </c>
      <c r="C32" s="184">
        <f>'D1. Member Months'!C11</f>
        <v>33639.843154855094</v>
      </c>
      <c r="D32" s="95">
        <f>O15</f>
        <v>26.195167722261314</v>
      </c>
      <c r="E32" s="96">
        <f>S15</f>
        <v>0</v>
      </c>
      <c r="F32" s="96">
        <f>W15</f>
        <v>0</v>
      </c>
      <c r="G32" s="96">
        <f t="shared" si="0"/>
        <v>1.244230343144796</v>
      </c>
      <c r="H32" s="175">
        <f t="shared" si="0"/>
        <v>27.43939806540611</v>
      </c>
      <c r="I32" s="170">
        <f>D32</f>
        <v>26.195167722261314</v>
      </c>
      <c r="J32" s="463">
        <v>0.05</v>
      </c>
      <c r="K32" s="96">
        <f>J32*I32</f>
        <v>1.3097583861130657</v>
      </c>
      <c r="L32" s="463">
        <v>0</v>
      </c>
      <c r="M32" s="96">
        <f>(I32+K32)*(L32)</f>
        <v>0</v>
      </c>
      <c r="N32" s="96">
        <f>K32+M32</f>
        <v>1.3097583861130657</v>
      </c>
      <c r="O32" s="171">
        <f>N32+I32</f>
        <v>27.50492610837438</v>
      </c>
      <c r="P32" s="170">
        <f>E32</f>
        <v>0</v>
      </c>
      <c r="Q32" s="462">
        <v>0</v>
      </c>
      <c r="R32" s="96">
        <f>Q32*P32</f>
        <v>0</v>
      </c>
      <c r="S32" s="198">
        <f>P32+R32</f>
        <v>0</v>
      </c>
      <c r="T32" s="170">
        <f>F32</f>
        <v>0</v>
      </c>
      <c r="U32" s="462">
        <v>0</v>
      </c>
      <c r="V32" s="96">
        <f>T32*U32</f>
        <v>0</v>
      </c>
      <c r="W32" s="198">
        <f>V32+T32</f>
        <v>0</v>
      </c>
      <c r="X32" s="170">
        <f>G32</f>
        <v>1.244230343144796</v>
      </c>
      <c r="Y32" s="462">
        <f>J32</f>
        <v>0.05</v>
      </c>
      <c r="Z32" s="96">
        <f>Y32*X32</f>
        <v>0.062211517157239805</v>
      </c>
      <c r="AA32" s="198">
        <f>Z32+X32</f>
        <v>1.3064418603020358</v>
      </c>
      <c r="AB32" s="204">
        <f>AA32+W32+S32+O32</f>
        <v>28.811367968676418</v>
      </c>
    </row>
    <row r="33" spans="1:28" ht="18" customHeight="1" thickBot="1">
      <c r="A33" s="4">
        <v>33</v>
      </c>
      <c r="B33" s="410" t="str">
        <f>B16</f>
        <v>Expansion Non-Qualified Waiver Population</v>
      </c>
      <c r="C33" s="192">
        <f>'D1. Member Months'!C12</f>
        <v>837400.5463270498</v>
      </c>
      <c r="D33" s="193">
        <f>O16</f>
        <v>24.44428806005161</v>
      </c>
      <c r="E33" s="194">
        <f>S16</f>
        <v>0</v>
      </c>
      <c r="F33" s="194">
        <f>W16</f>
        <v>0</v>
      </c>
      <c r="G33" s="194">
        <f t="shared" si="0"/>
        <v>1.1610662410472525</v>
      </c>
      <c r="H33" s="195">
        <f t="shared" si="0"/>
        <v>25.60535430109886</v>
      </c>
      <c r="I33" s="196">
        <f>D33</f>
        <v>24.44428806005161</v>
      </c>
      <c r="J33" s="464">
        <v>0.05</v>
      </c>
      <c r="K33" s="194">
        <f>J33*I33</f>
        <v>1.2222144030025806</v>
      </c>
      <c r="L33" s="464">
        <v>0</v>
      </c>
      <c r="M33" s="194">
        <f>(I33+K33)*(L33)</f>
        <v>0</v>
      </c>
      <c r="N33" s="194">
        <f>K33+M33</f>
        <v>1.2222144030025806</v>
      </c>
      <c r="O33" s="197">
        <f>N33+I33</f>
        <v>25.66650246305419</v>
      </c>
      <c r="P33" s="196">
        <f>E33</f>
        <v>0</v>
      </c>
      <c r="Q33" s="465">
        <v>0</v>
      </c>
      <c r="R33" s="194">
        <f>Q33*P33</f>
        <v>0</v>
      </c>
      <c r="S33" s="199">
        <f>P33+R33</f>
        <v>0</v>
      </c>
      <c r="T33" s="196">
        <f>F33</f>
        <v>0</v>
      </c>
      <c r="U33" s="465">
        <v>0</v>
      </c>
      <c r="V33" s="194">
        <f>T33*U33</f>
        <v>0</v>
      </c>
      <c r="W33" s="199">
        <f>V33+T33</f>
        <v>0</v>
      </c>
      <c r="X33" s="196">
        <f>G33</f>
        <v>1.1610662410472525</v>
      </c>
      <c r="Y33" s="465">
        <f>J33</f>
        <v>0.05</v>
      </c>
      <c r="Z33" s="194">
        <f>Y33*X33</f>
        <v>0.05805331205236263</v>
      </c>
      <c r="AA33" s="199">
        <f>Z33+X33</f>
        <v>1.219119553099615</v>
      </c>
      <c r="AB33" s="205">
        <f>AA33+W33+S33+O33</f>
        <v>26.885622016153803</v>
      </c>
    </row>
    <row r="34" spans="1:28" s="82" customFormat="1" ht="18" customHeight="1" thickTop="1">
      <c r="A34" s="4">
        <v>34</v>
      </c>
      <c r="B34" s="484" t="s">
        <v>132</v>
      </c>
      <c r="C34" s="185">
        <f>SUM(C30:C33)</f>
        <v>1332334.894905831</v>
      </c>
      <c r="D34" s="186"/>
      <c r="E34" s="187"/>
      <c r="F34" s="187"/>
      <c r="G34" s="187"/>
      <c r="H34" s="188"/>
      <c r="I34" s="189"/>
      <c r="J34" s="187"/>
      <c r="K34" s="187"/>
      <c r="L34" s="187"/>
      <c r="M34" s="190"/>
      <c r="N34" s="212"/>
      <c r="O34" s="213"/>
      <c r="P34" s="189"/>
      <c r="Q34" s="191"/>
      <c r="R34" s="212"/>
      <c r="S34" s="214"/>
      <c r="T34" s="189"/>
      <c r="U34" s="191"/>
      <c r="V34" s="212"/>
      <c r="W34" s="214"/>
      <c r="X34" s="189"/>
      <c r="Y34" s="191"/>
      <c r="Z34" s="212"/>
      <c r="AA34" s="214"/>
      <c r="AB34" s="206"/>
    </row>
    <row r="35" spans="1:28" s="82" customFormat="1" ht="18" customHeight="1" thickBot="1">
      <c r="A35" s="4">
        <v>35</v>
      </c>
      <c r="B35" s="287" t="s">
        <v>253</v>
      </c>
      <c r="C35" s="215"/>
      <c r="D35" s="179">
        <f>O18</f>
        <v>25.09470297327569</v>
      </c>
      <c r="E35" s="173">
        <f>S18</f>
        <v>0</v>
      </c>
      <c r="F35" s="173">
        <f>W18</f>
        <v>0</v>
      </c>
      <c r="G35" s="173">
        <f>AA18</f>
        <v>1.1919599531718579</v>
      </c>
      <c r="H35" s="177">
        <f>AB18</f>
        <v>26.286662926447548</v>
      </c>
      <c r="I35" s="176">
        <f>D35</f>
        <v>25.09470297327569</v>
      </c>
      <c r="J35" s="172">
        <f>IF(I35=0,0,K35/I35)</f>
        <v>0.05000000000000002</v>
      </c>
      <c r="K35" s="173">
        <f>SUMPRODUCT(K30:K33,$C$30:$C$33)/$C$34</f>
        <v>1.254735148663785</v>
      </c>
      <c r="L35" s="172">
        <f>M35/(I35+K35)</f>
        <v>0</v>
      </c>
      <c r="M35" s="173">
        <f>SUMPRODUCT(M30:M33,$C$30:$C$33)/$C$34</f>
        <v>0</v>
      </c>
      <c r="N35" s="173">
        <f>K35+M35</f>
        <v>1.254735148663785</v>
      </c>
      <c r="O35" s="216">
        <f>N35+I35</f>
        <v>26.349438121939475</v>
      </c>
      <c r="P35" s="176">
        <f>E35</f>
        <v>0</v>
      </c>
      <c r="Q35" s="172">
        <f>IF(P35=0,0,R35/P35)</f>
        <v>0</v>
      </c>
      <c r="R35" s="173">
        <f>SUMPRODUCT(R30:R33,$C$30:$C$33)/$C$34</f>
        <v>0</v>
      </c>
      <c r="S35" s="217">
        <f>P35+R35</f>
        <v>0</v>
      </c>
      <c r="T35" s="176">
        <f>F35</f>
        <v>0</v>
      </c>
      <c r="U35" s="172">
        <f>IF(T35=0,0,V35/T35)</f>
        <v>0</v>
      </c>
      <c r="V35" s="173">
        <f>SUMPRODUCT(V30:V33,$C$30:$C$33)/$C$34</f>
        <v>0</v>
      </c>
      <c r="W35" s="217">
        <f>V35+T35</f>
        <v>0</v>
      </c>
      <c r="X35" s="176">
        <f>G35</f>
        <v>1.1919599531718579</v>
      </c>
      <c r="Y35" s="172">
        <f>IF(X35=0,0,Z35/X35)</f>
        <v>0.05000000000000001</v>
      </c>
      <c r="Z35" s="173">
        <f>SUMPRODUCT(Z30:Z33,$C$30:$C$33)/$C$34</f>
        <v>0.0595979976585929</v>
      </c>
      <c r="AA35" s="217">
        <f>Z35+X35</f>
        <v>1.2515579508304508</v>
      </c>
      <c r="AB35" s="207">
        <f>AA35+W35+S35+O35</f>
        <v>27.600996072769924</v>
      </c>
    </row>
    <row r="36" spans="1:11" ht="9.75">
      <c r="A36" s="4">
        <v>36</v>
      </c>
      <c r="J36" s="97"/>
      <c r="K36" s="97"/>
    </row>
    <row r="37" spans="2:12" ht="9.75">
      <c r="B37" s="411" t="s">
        <v>302</v>
      </c>
      <c r="J37" s="97"/>
      <c r="K37" s="97"/>
      <c r="L37" s="274"/>
    </row>
    <row r="38" spans="2:11" ht="9.75">
      <c r="B38" s="412" t="s">
        <v>303</v>
      </c>
      <c r="J38" s="97"/>
      <c r="K38" s="97"/>
    </row>
    <row r="39" spans="10:11" ht="9.75">
      <c r="J39" s="97"/>
      <c r="K39" s="97"/>
    </row>
    <row r="40" spans="10:11" ht="9.75">
      <c r="J40" s="97"/>
      <c r="K40" s="97"/>
    </row>
    <row r="41" spans="10:11" ht="9.75">
      <c r="J41" s="97"/>
      <c r="K41" s="97"/>
    </row>
    <row r="42" spans="10:11" ht="9.75">
      <c r="J42" s="97"/>
      <c r="K42" s="97"/>
    </row>
    <row r="43" spans="10:11" ht="9.75">
      <c r="J43" s="97"/>
      <c r="K43" s="97"/>
    </row>
    <row r="44" spans="10:11" ht="9.75">
      <c r="J44" s="97"/>
      <c r="K44" s="97"/>
    </row>
    <row r="45" spans="10:11" ht="9.75">
      <c r="J45" s="97"/>
      <c r="K45" s="97"/>
    </row>
    <row r="46" spans="10:11" ht="9.75">
      <c r="J46" s="97"/>
      <c r="K46" s="97"/>
    </row>
    <row r="47" spans="10:11" ht="9.75">
      <c r="J47" s="97"/>
      <c r="K47" s="97"/>
    </row>
    <row r="48" spans="10:11" ht="9.75">
      <c r="J48" s="97"/>
      <c r="K48" s="97"/>
    </row>
    <row r="49" spans="10:11" ht="9.75">
      <c r="J49" s="97"/>
      <c r="K49" s="97"/>
    </row>
    <row r="50" spans="10:11" ht="9.75">
      <c r="J50" s="97"/>
      <c r="K50" s="97"/>
    </row>
    <row r="51" spans="10:11" ht="9.75">
      <c r="J51" s="97"/>
      <c r="K51" s="97"/>
    </row>
    <row r="52" spans="10:11" ht="9.75">
      <c r="J52" s="97"/>
      <c r="K52" s="97"/>
    </row>
    <row r="53" spans="10:11" ht="9.75">
      <c r="J53" s="97"/>
      <c r="K53" s="97"/>
    </row>
    <row r="54" spans="10:11" ht="9.75">
      <c r="J54" s="97"/>
      <c r="K54" s="97"/>
    </row>
    <row r="55" spans="10:11" ht="9.75">
      <c r="J55" s="97"/>
      <c r="K55" s="97"/>
    </row>
    <row r="56" spans="10:11" ht="9.75">
      <c r="J56" s="97"/>
      <c r="K56" s="97"/>
    </row>
    <row r="57" spans="10:11" ht="9.75">
      <c r="J57" s="97"/>
      <c r="K57" s="97"/>
    </row>
    <row r="58" spans="10:11" ht="9.75">
      <c r="J58" s="97"/>
      <c r="K58" s="97"/>
    </row>
    <row r="59" spans="10:11" ht="9.75">
      <c r="J59" s="97"/>
      <c r="K59" s="97"/>
    </row>
    <row r="60" spans="10:11" ht="9.75">
      <c r="J60" s="97"/>
      <c r="K60" s="97"/>
    </row>
    <row r="61" spans="10:11" ht="9.75">
      <c r="J61" s="97"/>
      <c r="K61" s="97"/>
    </row>
    <row r="62" spans="10:11" ht="9.75">
      <c r="J62" s="97"/>
      <c r="K62" s="97"/>
    </row>
    <row r="63" spans="10:11" ht="9.75">
      <c r="J63" s="97"/>
      <c r="K63" s="97"/>
    </row>
    <row r="64" spans="10:11" ht="9.75">
      <c r="J64" s="97"/>
      <c r="K64" s="97"/>
    </row>
    <row r="65" spans="10:11" ht="9.75">
      <c r="J65" s="97"/>
      <c r="K65" s="97"/>
    </row>
    <row r="66" spans="10:11" ht="9.75">
      <c r="J66" s="97"/>
      <c r="K66" s="97"/>
    </row>
    <row r="67" spans="10:11" ht="9.75">
      <c r="J67" s="97"/>
      <c r="K67" s="97"/>
    </row>
    <row r="68" spans="10:11" ht="9.75">
      <c r="J68" s="97"/>
      <c r="K68" s="97"/>
    </row>
    <row r="69" spans="10:11" ht="9.75">
      <c r="J69" s="97"/>
      <c r="K69" s="97"/>
    </row>
    <row r="70" spans="10:11" ht="9.75">
      <c r="J70" s="97"/>
      <c r="K70" s="97"/>
    </row>
    <row r="71" spans="10:11" ht="9.75">
      <c r="J71" s="97"/>
      <c r="K71" s="97"/>
    </row>
    <row r="72" spans="10:11" ht="9.75">
      <c r="J72" s="97"/>
      <c r="K72" s="97"/>
    </row>
    <row r="73" spans="10:11" ht="9.75">
      <c r="J73" s="97"/>
      <c r="K73" s="97"/>
    </row>
    <row r="74" spans="10:11" ht="9.75">
      <c r="J74" s="97"/>
      <c r="K74" s="97"/>
    </row>
    <row r="75" spans="10:11" ht="9.75">
      <c r="J75" s="97"/>
      <c r="K75" s="97"/>
    </row>
    <row r="76" spans="10:11" ht="9.75">
      <c r="J76" s="97"/>
      <c r="K76" s="97"/>
    </row>
    <row r="77" spans="10:11" ht="9.75">
      <c r="J77" s="97"/>
      <c r="K77" s="97"/>
    </row>
    <row r="78" spans="10:11" ht="9.75">
      <c r="J78" s="97"/>
      <c r="K78" s="97"/>
    </row>
    <row r="79" spans="10:11" ht="9.75">
      <c r="J79" s="97"/>
      <c r="K79" s="97"/>
    </row>
    <row r="80" spans="10:11" ht="9.75">
      <c r="J80" s="97"/>
      <c r="K80" s="97"/>
    </row>
    <row r="81" spans="10:11" ht="9.75">
      <c r="J81" s="97"/>
      <c r="K81" s="97"/>
    </row>
    <row r="82" spans="10:11" ht="9.75">
      <c r="J82" s="97"/>
      <c r="K82" s="97"/>
    </row>
    <row r="83" spans="10:11" ht="9.75">
      <c r="J83" s="97"/>
      <c r="K83" s="97"/>
    </row>
    <row r="84" spans="10:11" ht="9.75">
      <c r="J84" s="97"/>
      <c r="K84" s="97"/>
    </row>
    <row r="85" spans="10:11" ht="9.75">
      <c r="J85" s="97"/>
      <c r="K85" s="97"/>
    </row>
    <row r="86" spans="10:11" ht="9.75">
      <c r="J86" s="97"/>
      <c r="K86" s="97"/>
    </row>
    <row r="87" spans="10:11" ht="9.75">
      <c r="J87" s="97"/>
      <c r="K87" s="97"/>
    </row>
    <row r="88" spans="10:11" ht="9.75">
      <c r="J88" s="97"/>
      <c r="K88" s="97"/>
    </row>
    <row r="89" spans="10:11" ht="9.75">
      <c r="J89" s="97"/>
      <c r="K89" s="97"/>
    </row>
    <row r="90" spans="10:11" ht="9.75">
      <c r="J90" s="97"/>
      <c r="K90" s="97"/>
    </row>
    <row r="91" spans="10:11" ht="9.75">
      <c r="J91" s="97"/>
      <c r="K91" s="97"/>
    </row>
    <row r="92" spans="10:11" ht="9.75">
      <c r="J92" s="97"/>
      <c r="K92" s="97"/>
    </row>
    <row r="93" spans="10:11" ht="9.75">
      <c r="J93" s="97"/>
      <c r="K93" s="97"/>
    </row>
    <row r="94" spans="10:11" ht="9.75">
      <c r="J94" s="97"/>
      <c r="K94" s="97"/>
    </row>
    <row r="95" spans="10:11" ht="9.75">
      <c r="J95" s="97"/>
      <c r="K95" s="97"/>
    </row>
    <row r="96" spans="10:11" ht="9.75">
      <c r="J96" s="97"/>
      <c r="K96" s="97"/>
    </row>
    <row r="97" spans="10:11" ht="9.75">
      <c r="J97" s="97"/>
      <c r="K97" s="97"/>
    </row>
    <row r="98" spans="10:11" ht="9.75">
      <c r="J98" s="97"/>
      <c r="K98" s="97"/>
    </row>
    <row r="99" spans="10:11" ht="9.75">
      <c r="J99" s="97"/>
      <c r="K99" s="97"/>
    </row>
    <row r="100" spans="10:11" ht="9.75">
      <c r="J100" s="97"/>
      <c r="K100" s="97"/>
    </row>
    <row r="101" spans="10:11" ht="9.75">
      <c r="J101" s="97"/>
      <c r="K101" s="97"/>
    </row>
    <row r="102" spans="10:11" ht="9.75">
      <c r="J102" s="97"/>
      <c r="K102" s="97"/>
    </row>
    <row r="103" spans="10:11" ht="9.75">
      <c r="J103" s="97"/>
      <c r="K103" s="97"/>
    </row>
    <row r="104" spans="10:11" ht="9.75">
      <c r="J104" s="97"/>
      <c r="K104" s="97"/>
    </row>
    <row r="105" spans="10:11" ht="9.75">
      <c r="J105" s="97"/>
      <c r="K105" s="97"/>
    </row>
    <row r="106" spans="10:11" ht="9.75">
      <c r="J106" s="97"/>
      <c r="K106" s="97"/>
    </row>
    <row r="107" spans="10:11" ht="9.75">
      <c r="J107" s="97"/>
      <c r="K107" s="97"/>
    </row>
    <row r="108" spans="10:11" ht="9.75">
      <c r="J108" s="97"/>
      <c r="K108" s="97"/>
    </row>
    <row r="109" spans="10:11" ht="9.75">
      <c r="J109" s="97"/>
      <c r="K109" s="97"/>
    </row>
    <row r="110" spans="10:11" ht="9.75">
      <c r="J110" s="97"/>
      <c r="K110" s="97"/>
    </row>
    <row r="111" spans="10:11" ht="9.75">
      <c r="J111" s="97"/>
      <c r="K111" s="97"/>
    </row>
    <row r="112" spans="10:11" ht="9.75">
      <c r="J112" s="97"/>
      <c r="K112" s="97"/>
    </row>
    <row r="113" spans="10:11" ht="9.75">
      <c r="J113" s="97"/>
      <c r="K113" s="97"/>
    </row>
    <row r="114" spans="10:11" ht="9.75">
      <c r="J114" s="97"/>
      <c r="K114" s="97"/>
    </row>
    <row r="115" spans="10:11" ht="9.75">
      <c r="J115" s="97"/>
      <c r="K115" s="97"/>
    </row>
    <row r="116" spans="10:11" ht="9.75">
      <c r="J116" s="97"/>
      <c r="K116" s="97"/>
    </row>
    <row r="117" spans="10:11" ht="9.75">
      <c r="J117" s="97"/>
      <c r="K117" s="97"/>
    </row>
    <row r="118" spans="10:11" ht="9.75">
      <c r="J118" s="97"/>
      <c r="K118" s="97"/>
    </row>
    <row r="119" spans="10:11" ht="9.75">
      <c r="J119" s="97"/>
      <c r="K119" s="97"/>
    </row>
    <row r="120" spans="10:11" ht="9.75">
      <c r="J120" s="97"/>
      <c r="K120" s="97"/>
    </row>
    <row r="121" spans="10:11" ht="9.75">
      <c r="J121" s="97"/>
      <c r="K121" s="97"/>
    </row>
    <row r="122" spans="10:11" ht="9.75">
      <c r="J122" s="97"/>
      <c r="K122" s="97"/>
    </row>
    <row r="123" spans="10:11" ht="9.75">
      <c r="J123" s="97"/>
      <c r="K123" s="97"/>
    </row>
    <row r="124" spans="10:11" ht="9.75">
      <c r="J124" s="97"/>
      <c r="K124" s="97"/>
    </row>
    <row r="125" spans="10:11" ht="9.75">
      <c r="J125" s="97"/>
      <c r="K125" s="97"/>
    </row>
    <row r="126" spans="10:11" ht="9.75">
      <c r="J126" s="97"/>
      <c r="K126" s="97"/>
    </row>
    <row r="127" spans="10:11" ht="9.75">
      <c r="J127" s="97"/>
      <c r="K127" s="97"/>
    </row>
    <row r="128" spans="10:11" ht="9.75">
      <c r="J128" s="97"/>
      <c r="K128" s="97"/>
    </row>
    <row r="129" spans="10:11" ht="9.75">
      <c r="J129" s="97"/>
      <c r="K129" s="97"/>
    </row>
    <row r="130" spans="10:11" ht="9.75">
      <c r="J130" s="97"/>
      <c r="K130" s="97"/>
    </row>
    <row r="131" spans="10:11" ht="9.75">
      <c r="J131" s="97"/>
      <c r="K131" s="97"/>
    </row>
    <row r="132" spans="10:11" ht="9.75">
      <c r="J132" s="97"/>
      <c r="K132" s="97"/>
    </row>
    <row r="133" spans="10:11" ht="9.75">
      <c r="J133" s="97"/>
      <c r="K133" s="97"/>
    </row>
    <row r="134" spans="10:11" ht="9.75">
      <c r="J134" s="97"/>
      <c r="K134" s="97"/>
    </row>
    <row r="135" spans="10:11" ht="9.75">
      <c r="J135" s="97"/>
      <c r="K135" s="97"/>
    </row>
    <row r="136" spans="10:11" ht="9.75">
      <c r="J136" s="97"/>
      <c r="K136" s="97"/>
    </row>
    <row r="137" spans="10:11" ht="9.75">
      <c r="J137" s="97"/>
      <c r="K137" s="97"/>
    </row>
    <row r="138" spans="10:11" ht="9.75">
      <c r="J138" s="97"/>
      <c r="K138" s="97"/>
    </row>
    <row r="139" spans="10:11" ht="9.75">
      <c r="J139" s="97"/>
      <c r="K139" s="97"/>
    </row>
    <row r="140" spans="10:11" ht="9.75">
      <c r="J140" s="97"/>
      <c r="K140" s="97"/>
    </row>
    <row r="141" spans="10:11" ht="9.75">
      <c r="J141" s="97"/>
      <c r="K141" s="97"/>
    </row>
    <row r="142" spans="10:11" ht="9.75">
      <c r="J142" s="97"/>
      <c r="K142" s="97"/>
    </row>
    <row r="143" spans="10:11" ht="9.75">
      <c r="J143" s="97"/>
      <c r="K143" s="97"/>
    </row>
    <row r="144" spans="10:11" ht="9.75">
      <c r="J144" s="97"/>
      <c r="K144" s="97"/>
    </row>
    <row r="145" spans="10:11" ht="9.75">
      <c r="J145" s="97"/>
      <c r="K145" s="97"/>
    </row>
    <row r="146" spans="10:11" ht="9.75">
      <c r="J146" s="97"/>
      <c r="K146" s="97"/>
    </row>
    <row r="147" spans="10:11" ht="9.75">
      <c r="J147" s="97"/>
      <c r="K147" s="97"/>
    </row>
    <row r="148" spans="10:11" ht="9.75">
      <c r="J148" s="97"/>
      <c r="K148" s="97"/>
    </row>
    <row r="149" spans="10:11" ht="9.75">
      <c r="J149" s="97"/>
      <c r="K149" s="97"/>
    </row>
    <row r="150" spans="10:11" ht="9.75">
      <c r="J150" s="97"/>
      <c r="K150" s="97"/>
    </row>
    <row r="151" spans="10:11" ht="9.75">
      <c r="J151" s="97"/>
      <c r="K151" s="97"/>
    </row>
    <row r="152" spans="10:11" ht="9.75">
      <c r="J152" s="97"/>
      <c r="K152" s="97"/>
    </row>
    <row r="153" spans="10:11" ht="9.75">
      <c r="J153" s="97"/>
      <c r="K153" s="97"/>
    </row>
    <row r="154" spans="10:11" ht="9.75">
      <c r="J154" s="97"/>
      <c r="K154" s="97"/>
    </row>
    <row r="155" spans="10:11" ht="9.75">
      <c r="J155" s="97"/>
      <c r="K155" s="97"/>
    </row>
    <row r="156" spans="10:11" ht="9.75">
      <c r="J156" s="97"/>
      <c r="K156" s="97"/>
    </row>
    <row r="157" spans="10:11" ht="9.75">
      <c r="J157" s="97"/>
      <c r="K157" s="97"/>
    </row>
    <row r="158" spans="10:11" ht="9.75">
      <c r="J158" s="97"/>
      <c r="K158" s="97"/>
    </row>
    <row r="159" spans="10:11" ht="9.75">
      <c r="J159" s="97"/>
      <c r="K159" s="97"/>
    </row>
    <row r="160" spans="10:11" ht="9.75">
      <c r="J160" s="97"/>
      <c r="K160" s="97"/>
    </row>
    <row r="161" spans="10:11" ht="9.75">
      <c r="J161" s="97"/>
      <c r="K161" s="97"/>
    </row>
    <row r="162" spans="10:11" ht="9.75">
      <c r="J162" s="97"/>
      <c r="K162" s="97"/>
    </row>
    <row r="163" spans="10:11" ht="9.75">
      <c r="J163" s="97"/>
      <c r="K163" s="97"/>
    </row>
    <row r="164" spans="10:11" ht="9.75">
      <c r="J164" s="97"/>
      <c r="K164" s="97"/>
    </row>
    <row r="165" spans="10:11" ht="9.75">
      <c r="J165" s="97"/>
      <c r="K165" s="97"/>
    </row>
    <row r="166" spans="10:11" ht="9.75">
      <c r="J166" s="97"/>
      <c r="K166" s="97"/>
    </row>
    <row r="167" spans="10:11" ht="9.75">
      <c r="J167" s="97"/>
      <c r="K167" s="97"/>
    </row>
    <row r="168" spans="10:11" ht="9.75">
      <c r="J168" s="97"/>
      <c r="K168" s="97"/>
    </row>
  </sheetData>
  <sheetProtection/>
  <mergeCells count="2">
    <mergeCell ref="C20:O20"/>
    <mergeCell ref="C22:O22"/>
  </mergeCells>
  <printOptions horizontalCentered="1"/>
  <pageMargins left="0.25" right="0.25" top="1.5" bottom="1" header="1" footer="0.5"/>
  <pageSetup fitToWidth="2" horizontalDpi="600" verticalDpi="600" orientation="landscape" scale="50" r:id="rId1"/>
  <headerFooter alignWithMargins="0">
    <oddHeader>&amp;L&amp;"Arial,Bold"&amp;12State of [State Name]&amp;C&amp;"Arial,Bold"&amp;12Appendix &amp;A</oddHeader>
    <oddFooter>&amp;L&amp;8'&amp;A'&amp;C&amp;8Page &amp;P of &amp;N&amp;R&amp;8&amp;F</oddFooter>
  </headerFooter>
  <colBreaks count="1" manualBreakCount="1">
    <brk id="15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421875" style="29" bestFit="1" customWidth="1"/>
    <col min="2" max="2" width="43.00390625" style="29" bestFit="1" customWidth="1"/>
    <col min="3" max="3" width="15.57421875" style="29" customWidth="1"/>
    <col min="4" max="4" width="16.57421875" style="29" bestFit="1" customWidth="1"/>
    <col min="5" max="6" width="15.57421875" style="29" customWidth="1"/>
    <col min="7" max="7" width="16.57421875" style="29" bestFit="1" customWidth="1"/>
    <col min="8" max="8" width="15.57421875" style="29" customWidth="1"/>
    <col min="9" max="9" width="14.140625" style="29" bestFit="1" customWidth="1"/>
    <col min="10" max="10" width="16.57421875" style="29" bestFit="1" customWidth="1"/>
    <col min="11" max="11" width="12.57421875" style="29" bestFit="1" customWidth="1"/>
    <col min="12" max="12" width="14.140625" style="29" bestFit="1" customWidth="1"/>
    <col min="13" max="13" width="16.57421875" style="29" bestFit="1" customWidth="1"/>
    <col min="14" max="14" width="12.57421875" style="29" bestFit="1" customWidth="1"/>
    <col min="15" max="15" width="15.57421875" style="29" customWidth="1"/>
    <col min="16" max="16" width="17.57421875" style="29" customWidth="1"/>
    <col min="17" max="17" width="37.421875" style="29" bestFit="1" customWidth="1"/>
    <col min="18" max="21" width="24.421875" style="29" bestFit="1" customWidth="1"/>
    <col min="22" max="22" width="17.140625" style="29" customWidth="1"/>
    <col min="23" max="23" width="37.421875" style="29" bestFit="1" customWidth="1"/>
    <col min="24" max="24" width="26.8515625" style="29" customWidth="1"/>
    <col min="25" max="25" width="16.140625" style="29" bestFit="1" customWidth="1"/>
    <col min="26" max="26" width="11.00390625" style="29" bestFit="1" customWidth="1"/>
    <col min="27" max="27" width="14.421875" style="29" bestFit="1" customWidth="1"/>
    <col min="28" max="28" width="16.140625" style="29" bestFit="1" customWidth="1"/>
    <col min="29" max="29" width="11.00390625" style="29" bestFit="1" customWidth="1"/>
    <col min="30" max="30" width="14.421875" style="29" bestFit="1" customWidth="1"/>
    <col min="31" max="31" width="16.140625" style="29" bestFit="1" customWidth="1"/>
    <col min="32" max="32" width="11.00390625" style="29" bestFit="1" customWidth="1"/>
    <col min="33" max="33" width="14.421875" style="29" bestFit="1" customWidth="1"/>
    <col min="34" max="34" width="16.140625" style="29" bestFit="1" customWidth="1"/>
    <col min="35" max="35" width="11.00390625" style="29" bestFit="1" customWidth="1"/>
    <col min="36" max="16384" width="9.140625" style="29" customWidth="1"/>
  </cols>
  <sheetData>
    <row r="1" spans="1:36" s="110" customFormat="1" ht="30">
      <c r="A1" s="109" t="s">
        <v>0</v>
      </c>
      <c r="B1" s="110" t="s">
        <v>1</v>
      </c>
      <c r="C1" s="110" t="s">
        <v>2</v>
      </c>
      <c r="D1" s="110" t="s">
        <v>3</v>
      </c>
      <c r="E1" s="110" t="s">
        <v>4</v>
      </c>
      <c r="F1" s="110" t="s">
        <v>5</v>
      </c>
      <c r="G1" s="110" t="s">
        <v>6</v>
      </c>
      <c r="H1" s="110" t="s">
        <v>7</v>
      </c>
      <c r="I1" s="110" t="s">
        <v>8</v>
      </c>
      <c r="J1" s="110" t="s">
        <v>9</v>
      </c>
      <c r="K1" s="110" t="s">
        <v>10</v>
      </c>
      <c r="L1" s="110" t="s">
        <v>11</v>
      </c>
      <c r="M1" s="110" t="s">
        <v>12</v>
      </c>
      <c r="N1" s="110" t="s">
        <v>13</v>
      </c>
      <c r="O1" s="110" t="s">
        <v>43</v>
      </c>
      <c r="P1" s="110" t="s">
        <v>81</v>
      </c>
      <c r="Q1" s="110" t="s">
        <v>82</v>
      </c>
      <c r="R1" s="110" t="s">
        <v>83</v>
      </c>
      <c r="S1" s="110" t="s">
        <v>84</v>
      </c>
      <c r="T1" s="110" t="s">
        <v>85</v>
      </c>
      <c r="U1" s="110" t="s">
        <v>86</v>
      </c>
      <c r="V1" s="110" t="s">
        <v>87</v>
      </c>
      <c r="W1" s="110" t="s">
        <v>88</v>
      </c>
      <c r="X1" s="110" t="s">
        <v>42</v>
      </c>
      <c r="Y1" s="110" t="s">
        <v>89</v>
      </c>
      <c r="Z1" s="110" t="s">
        <v>90</v>
      </c>
      <c r="AA1" s="110" t="s">
        <v>91</v>
      </c>
      <c r="AB1" s="110" t="s">
        <v>92</v>
      </c>
      <c r="AC1" s="110" t="s">
        <v>258</v>
      </c>
      <c r="AD1" s="110" t="s">
        <v>259</v>
      </c>
      <c r="AE1" s="110" t="s">
        <v>260</v>
      </c>
      <c r="AF1" s="110" t="s">
        <v>261</v>
      </c>
      <c r="AG1" s="110" t="s">
        <v>262</v>
      </c>
      <c r="AH1" s="110" t="s">
        <v>263</v>
      </c>
      <c r="AI1" s="110" t="s">
        <v>264</v>
      </c>
      <c r="AJ1" s="357"/>
    </row>
    <row r="2" spans="1:36" s="219" customFormat="1" ht="15" customHeight="1">
      <c r="A2" s="110">
        <v>2</v>
      </c>
      <c r="B2" s="246" t="s">
        <v>218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46" t="s">
        <v>265</v>
      </c>
      <c r="Q2" s="246"/>
      <c r="R2" s="113"/>
      <c r="S2" s="113"/>
      <c r="T2" s="113"/>
      <c r="U2" s="113"/>
      <c r="V2" s="246" t="s">
        <v>266</v>
      </c>
      <c r="W2" s="113"/>
      <c r="X2" s="113"/>
      <c r="Y2" s="113"/>
      <c r="Z2" s="113"/>
      <c r="AA2" s="113"/>
      <c r="AB2" s="113"/>
      <c r="AC2" s="113"/>
      <c r="AD2" s="26"/>
      <c r="AE2" s="26"/>
      <c r="AF2" s="26"/>
      <c r="AG2" s="113"/>
      <c r="AH2" s="113"/>
      <c r="AI2" s="113"/>
      <c r="AJ2"/>
    </row>
    <row r="3" spans="1:36" s="219" customFormat="1" ht="15" customHeight="1">
      <c r="A3" s="110">
        <v>3</v>
      </c>
      <c r="B3" s="246" t="s">
        <v>330</v>
      </c>
      <c r="C3" s="113"/>
      <c r="D3" s="113"/>
      <c r="E3" s="113"/>
      <c r="F3" s="113"/>
      <c r="G3" s="466"/>
      <c r="H3" s="466"/>
      <c r="I3" s="113"/>
      <c r="J3" s="113"/>
      <c r="K3" s="113"/>
      <c r="L3" s="113"/>
      <c r="M3" s="113"/>
      <c r="N3" s="113"/>
      <c r="O3" s="113"/>
      <c r="P3" s="246" t="s">
        <v>330</v>
      </c>
      <c r="Q3" s="246"/>
      <c r="R3" s="466"/>
      <c r="S3" s="466"/>
      <c r="T3" s="113"/>
      <c r="U3" s="113"/>
      <c r="V3" s="246" t="s">
        <v>330</v>
      </c>
      <c r="W3" s="113"/>
      <c r="X3" s="113"/>
      <c r="Y3" s="113"/>
      <c r="Z3" s="113"/>
      <c r="AA3" s="466"/>
      <c r="AB3" s="113"/>
      <c r="AC3" s="113"/>
      <c r="AD3" s="26"/>
      <c r="AE3" s="26"/>
      <c r="AF3" s="26"/>
      <c r="AG3" s="113"/>
      <c r="AH3" s="113"/>
      <c r="AI3" s="113"/>
      <c r="AJ3"/>
    </row>
    <row r="4" spans="1:36" s="114" customFormat="1" ht="18" customHeight="1">
      <c r="A4" s="110">
        <v>4</v>
      </c>
      <c r="C4" s="219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2" t="s">
        <v>267</v>
      </c>
      <c r="Q4" s="112"/>
      <c r="R4" s="112"/>
      <c r="S4" s="112"/>
      <c r="T4" s="112"/>
      <c r="U4" s="112"/>
      <c r="V4" s="112" t="s">
        <v>267</v>
      </c>
      <c r="W4" s="113"/>
      <c r="X4" s="113"/>
      <c r="Y4" s="113"/>
      <c r="Z4" s="112"/>
      <c r="AA4" s="112"/>
      <c r="AB4" s="112"/>
      <c r="AC4" s="112"/>
      <c r="AD4" s="26"/>
      <c r="AE4" s="26"/>
      <c r="AF4" s="26"/>
      <c r="AG4" s="113"/>
      <c r="AH4" s="113"/>
      <c r="AI4" s="113"/>
      <c r="AJ4"/>
    </row>
    <row r="5" spans="1:36" s="114" customFormat="1" ht="15" customHeight="1" thickBot="1">
      <c r="A5" s="110">
        <v>5</v>
      </c>
      <c r="B5" s="307" t="s">
        <v>17</v>
      </c>
      <c r="C5" s="219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112" t="s">
        <v>268</v>
      </c>
      <c r="Q5" s="112"/>
      <c r="R5" s="112"/>
      <c r="S5" s="112"/>
      <c r="T5" s="112"/>
      <c r="U5" s="112"/>
      <c r="V5" s="112" t="s">
        <v>269</v>
      </c>
      <c r="W5" s="113"/>
      <c r="X5" s="113"/>
      <c r="Y5" s="113"/>
      <c r="Z5" s="112"/>
      <c r="AA5" s="112"/>
      <c r="AB5" s="112"/>
      <c r="AC5" s="112"/>
      <c r="AD5" s="26"/>
      <c r="AE5" s="26"/>
      <c r="AF5" s="26"/>
      <c r="AG5" s="113"/>
      <c r="AH5" s="113"/>
      <c r="AI5" s="113"/>
      <c r="AJ5"/>
    </row>
    <row r="6" spans="1:36" ht="15" customHeight="1" thickBot="1">
      <c r="A6" s="110">
        <v>6</v>
      </c>
      <c r="B6" s="115"/>
      <c r="C6" s="238" t="s">
        <v>19</v>
      </c>
      <c r="D6" s="141" t="s">
        <v>182</v>
      </c>
      <c r="E6" s="116"/>
      <c r="F6" s="116"/>
      <c r="G6" s="116"/>
      <c r="H6" s="117"/>
      <c r="I6" s="404" t="s">
        <v>149</v>
      </c>
      <c r="P6" s="358"/>
      <c r="Q6" s="358"/>
      <c r="R6" s="358"/>
      <c r="S6" s="358"/>
      <c r="T6" s="358"/>
      <c r="U6" s="358"/>
      <c r="V6" s="359" t="str">
        <f>P16</f>
        <v>Projected Year 1 -xx/xx/xx - xx/xx/xx</v>
      </c>
      <c r="W6" s="359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/>
    </row>
    <row r="7" spans="1:36" ht="15" customHeight="1" thickBot="1">
      <c r="A7" s="110">
        <v>7</v>
      </c>
      <c r="B7" s="118" t="s">
        <v>147</v>
      </c>
      <c r="C7" s="239" t="s">
        <v>148</v>
      </c>
      <c r="D7" s="142" t="s">
        <v>149</v>
      </c>
      <c r="E7" s="119" t="s">
        <v>149</v>
      </c>
      <c r="F7" s="119" t="s">
        <v>149</v>
      </c>
      <c r="G7" s="119" t="s">
        <v>149</v>
      </c>
      <c r="H7" s="120" t="s">
        <v>149</v>
      </c>
      <c r="I7" s="121" t="s">
        <v>300</v>
      </c>
      <c r="P7" s="359"/>
      <c r="Q7" s="359"/>
      <c r="R7" s="359"/>
      <c r="S7" s="359"/>
      <c r="T7" s="359"/>
      <c r="U7" s="359"/>
      <c r="V7" s="360"/>
      <c r="W7" s="360"/>
      <c r="X7" s="361" t="s">
        <v>270</v>
      </c>
      <c r="Y7" s="362"/>
      <c r="Z7" s="363"/>
      <c r="AJ7"/>
    </row>
    <row r="8" spans="1:36" ht="15" customHeight="1">
      <c r="A8" s="110">
        <v>8</v>
      </c>
      <c r="B8" s="118" t="s">
        <v>152</v>
      </c>
      <c r="C8" s="240" t="s">
        <v>113</v>
      </c>
      <c r="D8" s="143" t="s">
        <v>109</v>
      </c>
      <c r="E8" s="122" t="s">
        <v>56</v>
      </c>
      <c r="F8" s="122" t="s">
        <v>110</v>
      </c>
      <c r="G8" s="122" t="s">
        <v>57</v>
      </c>
      <c r="H8" s="123" t="s">
        <v>112</v>
      </c>
      <c r="I8" s="121" t="s">
        <v>61</v>
      </c>
      <c r="P8" s="359"/>
      <c r="Q8" s="359"/>
      <c r="R8" s="359"/>
      <c r="S8" s="359"/>
      <c r="T8" s="359"/>
      <c r="U8" s="359"/>
      <c r="V8" s="364"/>
      <c r="W8" s="364"/>
      <c r="X8" s="163" t="s">
        <v>271</v>
      </c>
      <c r="Y8" s="365"/>
      <c r="Z8" s="365"/>
      <c r="AJ8"/>
    </row>
    <row r="9" spans="1:36" ht="15" customHeight="1" thickBot="1">
      <c r="A9" s="110">
        <v>9</v>
      </c>
      <c r="B9" s="125" t="s">
        <v>51</v>
      </c>
      <c r="C9" s="241" t="s">
        <v>20</v>
      </c>
      <c r="D9" s="144" t="s">
        <v>121</v>
      </c>
      <c r="E9" s="126" t="s">
        <v>121</v>
      </c>
      <c r="F9" s="126" t="s">
        <v>121</v>
      </c>
      <c r="G9" s="126" t="s">
        <v>121</v>
      </c>
      <c r="H9" s="127" t="s">
        <v>64</v>
      </c>
      <c r="I9" s="128" t="s">
        <v>301</v>
      </c>
      <c r="P9" s="359"/>
      <c r="Q9" s="359"/>
      <c r="R9" s="359"/>
      <c r="S9" s="359"/>
      <c r="T9" s="359"/>
      <c r="U9" s="359"/>
      <c r="V9" s="366" t="s">
        <v>272</v>
      </c>
      <c r="W9" s="366" t="s">
        <v>15</v>
      </c>
      <c r="X9" s="367" t="s">
        <v>273</v>
      </c>
      <c r="Y9" s="368"/>
      <c r="Z9" s="369"/>
      <c r="AJ9"/>
    </row>
    <row r="10" spans="1:36" ht="15" customHeight="1" thickBot="1">
      <c r="A10" s="110">
        <v>10</v>
      </c>
      <c r="B10" s="409" t="str">
        <f>'D5. Waiver Cost Projection'!B13</f>
        <v>Qualified Waiver Recipients</v>
      </c>
      <c r="C10" s="242">
        <f>'D1. Member Months'!H9</f>
        <v>69593.82058845392</v>
      </c>
      <c r="D10" s="235">
        <f>'D5. Waiver Cost Projection'!O13</f>
        <v>26.195167722261314</v>
      </c>
      <c r="E10" s="48">
        <f>'D5. Waiver Cost Projection'!S13</f>
        <v>0</v>
      </c>
      <c r="F10" s="48">
        <f>'D5. Waiver Cost Projection'!W13</f>
        <v>0</v>
      </c>
      <c r="G10" s="48">
        <f>'D5. Waiver Cost Projection'!AA13</f>
        <v>1.2442303431447963</v>
      </c>
      <c r="H10" s="129">
        <f>'D5. Waiver Cost Projection'!AB13</f>
        <v>27.43939806540611</v>
      </c>
      <c r="I10" s="405">
        <f>H10-G10</f>
        <v>26.195167722261314</v>
      </c>
      <c r="P10" s="359"/>
      <c r="Q10" s="359"/>
      <c r="R10" s="359"/>
      <c r="S10" s="359"/>
      <c r="T10" s="359"/>
      <c r="U10" s="359"/>
      <c r="V10" s="370"/>
      <c r="W10" s="370"/>
      <c r="X10" s="128" t="s">
        <v>274</v>
      </c>
      <c r="Y10" s="368"/>
      <c r="Z10" s="369"/>
      <c r="AH10" s="222"/>
      <c r="AJ10"/>
    </row>
    <row r="11" spans="1:36" ht="15" customHeight="1" thickBot="1">
      <c r="A11" s="110">
        <v>11</v>
      </c>
      <c r="B11" s="409" t="str">
        <f>'D5. Waiver Cost Projection'!B14</f>
        <v>Non-Qualified Waiver Population</v>
      </c>
      <c r="C11" s="242">
        <f>'D1. Member Months'!H10</f>
        <v>391700.68483547214</v>
      </c>
      <c r="D11" s="235">
        <f>'D5. Waiver Cost Projection'!O14</f>
        <v>26.195167722261314</v>
      </c>
      <c r="E11" s="48">
        <f>'D5. Waiver Cost Projection'!S14</f>
        <v>0</v>
      </c>
      <c r="F11" s="48">
        <f>'D5. Waiver Cost Projection'!W14</f>
        <v>0</v>
      </c>
      <c r="G11" s="48">
        <f>'D5. Waiver Cost Projection'!AA14</f>
        <v>1.2442303431447963</v>
      </c>
      <c r="H11" s="129">
        <f>'D5. Waiver Cost Projection'!AB14</f>
        <v>27.43939806540611</v>
      </c>
      <c r="I11" s="171">
        <f>H11-G11</f>
        <v>26.195167722261314</v>
      </c>
      <c r="P11" s="359"/>
      <c r="Q11" s="359"/>
      <c r="R11" s="359"/>
      <c r="S11" s="359"/>
      <c r="T11" s="359"/>
      <c r="U11" s="359"/>
      <c r="V11" s="467" t="s">
        <v>275</v>
      </c>
      <c r="W11" s="409" t="str">
        <f>Q21</f>
        <v>Qualified Waiver Recipients</v>
      </c>
      <c r="X11" s="371">
        <f>I10</f>
        <v>26.195167722261314</v>
      </c>
      <c r="Y11" s="372"/>
      <c r="Z11" s="369"/>
      <c r="AH11" s="222"/>
      <c r="AJ11"/>
    </row>
    <row r="12" spans="1:36" ht="15" customHeight="1" thickBot="1">
      <c r="A12" s="110">
        <v>12</v>
      </c>
      <c r="B12" s="409" t="str">
        <f>'D5. Waiver Cost Projection'!B15</f>
        <v>Non-Qualified Waiver Population NF</v>
      </c>
      <c r="C12" s="242">
        <f>'D1. Member Months'!H11</f>
        <v>33639.843154855094</v>
      </c>
      <c r="D12" s="235">
        <f>'D5. Waiver Cost Projection'!O15</f>
        <v>26.195167722261314</v>
      </c>
      <c r="E12" s="48">
        <f>'D5. Waiver Cost Projection'!S15</f>
        <v>0</v>
      </c>
      <c r="F12" s="48">
        <f>'D5. Waiver Cost Projection'!W15</f>
        <v>0</v>
      </c>
      <c r="G12" s="48">
        <f>'D5. Waiver Cost Projection'!AA15</f>
        <v>1.244230343144796</v>
      </c>
      <c r="H12" s="129">
        <f>'D5. Waiver Cost Projection'!AB15</f>
        <v>27.43939806540611</v>
      </c>
      <c r="I12" s="171">
        <f>H12-G12</f>
        <v>26.195167722261314</v>
      </c>
      <c r="P12" s="359"/>
      <c r="Q12" s="359"/>
      <c r="R12" s="359"/>
      <c r="S12" s="359"/>
      <c r="T12" s="359"/>
      <c r="U12" s="359"/>
      <c r="V12" s="467" t="s">
        <v>275</v>
      </c>
      <c r="W12" s="409" t="str">
        <f>Q22</f>
        <v>Non-Qualified Waiver Population</v>
      </c>
      <c r="X12" s="371">
        <f>I11</f>
        <v>26.195167722261314</v>
      </c>
      <c r="AH12" s="222"/>
      <c r="AJ12"/>
    </row>
    <row r="13" spans="1:36" ht="15" customHeight="1" thickBot="1">
      <c r="A13" s="110">
        <v>13</v>
      </c>
      <c r="B13" s="410" t="str">
        <f>'D5. Waiver Cost Projection'!B16</f>
        <v>Expansion Non-Qualified Waiver Population</v>
      </c>
      <c r="C13" s="243">
        <f>'D1. Member Months'!H12</f>
        <v>837400.5463270498</v>
      </c>
      <c r="D13" s="236">
        <f>'D5. Waiver Cost Projection'!O16</f>
        <v>24.44428806005161</v>
      </c>
      <c r="E13" s="132">
        <f>'D5. Waiver Cost Projection'!S16</f>
        <v>0</v>
      </c>
      <c r="F13" s="132">
        <f>'D5. Waiver Cost Projection'!W16</f>
        <v>0</v>
      </c>
      <c r="G13" s="132">
        <f>'D5. Waiver Cost Projection'!AA16</f>
        <v>1.1610662410472525</v>
      </c>
      <c r="H13" s="133">
        <f>'D5. Waiver Cost Projection'!AB16</f>
        <v>25.60535430109886</v>
      </c>
      <c r="I13" s="171">
        <f>H13-G13</f>
        <v>24.44428806005161</v>
      </c>
      <c r="P13" s="359"/>
      <c r="Q13" s="359"/>
      <c r="R13" s="359"/>
      <c r="S13" s="359"/>
      <c r="T13" s="359"/>
      <c r="U13" s="359"/>
      <c r="V13" s="467" t="s">
        <v>276</v>
      </c>
      <c r="W13" s="409" t="str">
        <f>Q23</f>
        <v>Non-Qualified Waiver Population NF</v>
      </c>
      <c r="X13" s="371">
        <f>I12</f>
        <v>26.195167722261314</v>
      </c>
      <c r="AH13" s="222"/>
      <c r="AJ13"/>
    </row>
    <row r="14" spans="1:36" ht="15" customHeight="1" thickBot="1" thickTop="1">
      <c r="A14" s="110">
        <v>14</v>
      </c>
      <c r="B14" s="134" t="s">
        <v>71</v>
      </c>
      <c r="C14" s="244">
        <f>SUM(C10:C13)</f>
        <v>1332334.894905831</v>
      </c>
      <c r="D14" s="237"/>
      <c r="E14" s="223"/>
      <c r="F14" s="223"/>
      <c r="G14" s="223"/>
      <c r="H14" s="224"/>
      <c r="I14" s="224"/>
      <c r="P14" s="359"/>
      <c r="Q14" s="359"/>
      <c r="R14" s="359"/>
      <c r="S14" s="359"/>
      <c r="T14" s="359"/>
      <c r="U14" s="359"/>
      <c r="V14" s="467" t="s">
        <v>276</v>
      </c>
      <c r="W14" s="410" t="str">
        <f>Q24</f>
        <v>Expansion Non-Qualified Waiver Population</v>
      </c>
      <c r="X14" s="373">
        <f>I13</f>
        <v>24.44428806005161</v>
      </c>
      <c r="AH14" s="222"/>
      <c r="AJ14"/>
    </row>
    <row r="15" spans="1:36" ht="15" customHeight="1" thickBot="1">
      <c r="A15" s="110">
        <v>15</v>
      </c>
      <c r="B15" s="287" t="s">
        <v>323</v>
      </c>
      <c r="C15" s="245"/>
      <c r="D15" s="220">
        <f>SUMPRODUCT(D10:D13,$C$10:$C$13)/$C$14</f>
        <v>25.09470297327569</v>
      </c>
      <c r="E15" s="221">
        <f>SUMPRODUCT(E10:E13,$C$10:$C$13)/$C$14</f>
        <v>0</v>
      </c>
      <c r="F15" s="221">
        <f>SUMPRODUCT(F10:F13,$C$10:$C$13)/$C$14</f>
        <v>0</v>
      </c>
      <c r="G15" s="406">
        <f>SUMPRODUCT(G10:G13,$C$10:$C$13)/$C$14</f>
        <v>1.191959953171858</v>
      </c>
      <c r="H15" s="221">
        <f>SUMPRODUCT(H10:H13,$C$10:$C$13)/$C$14</f>
        <v>26.286662926447555</v>
      </c>
      <c r="I15" s="221"/>
      <c r="J15" s="136"/>
      <c r="K15" s="137"/>
      <c r="L15" s="137"/>
      <c r="M15" s="137"/>
      <c r="N15" s="137"/>
      <c r="O15" s="138"/>
      <c r="P15" s="138"/>
      <c r="Q15" s="138"/>
      <c r="R15" s="137"/>
      <c r="S15" s="137"/>
      <c r="T15" s="137"/>
      <c r="U15" s="137"/>
      <c r="V15" s="397" t="s">
        <v>277</v>
      </c>
      <c r="W15" s="374" t="s">
        <v>27</v>
      </c>
      <c r="X15" s="221">
        <f>G15</f>
        <v>1.191959953171858</v>
      </c>
      <c r="Y15" s="138"/>
      <c r="Z15" s="138"/>
      <c r="AA15" s="138"/>
      <c r="AB15" s="138"/>
      <c r="AC15" s="138"/>
      <c r="AH15" s="222"/>
      <c r="AJ15"/>
    </row>
    <row r="16" spans="1:36" ht="18" customHeight="1" thickBot="1">
      <c r="A16" s="110">
        <v>16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468" t="s">
        <v>313</v>
      </c>
      <c r="Q16" s="469"/>
      <c r="R16" s="114"/>
      <c r="S16" s="114"/>
      <c r="T16" s="114"/>
      <c r="U16" s="375"/>
      <c r="V16" s="359" t="str">
        <f>P16</f>
        <v>Projected Year 1 -xx/xx/xx - xx/xx/xx</v>
      </c>
      <c r="W16" s="359"/>
      <c r="X16" s="376" t="s">
        <v>278</v>
      </c>
      <c r="Y16" s="377"/>
      <c r="Z16" s="378"/>
      <c r="AA16" s="376" t="s">
        <v>278</v>
      </c>
      <c r="AB16" s="377"/>
      <c r="AC16" s="378"/>
      <c r="AD16" s="376" t="s">
        <v>278</v>
      </c>
      <c r="AE16" s="377"/>
      <c r="AF16" s="378"/>
      <c r="AG16" s="376" t="s">
        <v>278</v>
      </c>
      <c r="AH16" s="377"/>
      <c r="AI16" s="378"/>
      <c r="AJ16"/>
    </row>
    <row r="17" spans="1:36" ht="15" customHeight="1">
      <c r="A17" s="110">
        <v>17</v>
      </c>
      <c r="B17" s="163"/>
      <c r="C17" s="342" t="s">
        <v>143</v>
      </c>
      <c r="D17" s="340"/>
      <c r="E17" s="341"/>
      <c r="F17" s="342" t="s">
        <v>144</v>
      </c>
      <c r="G17" s="340"/>
      <c r="H17" s="341"/>
      <c r="I17" s="342" t="s">
        <v>145</v>
      </c>
      <c r="J17" s="340"/>
      <c r="K17" s="341"/>
      <c r="L17" s="342" t="s">
        <v>146</v>
      </c>
      <c r="M17" s="340"/>
      <c r="N17" s="340"/>
      <c r="O17" s="230"/>
      <c r="P17" s="360"/>
      <c r="Q17" s="360"/>
      <c r="R17" s="379"/>
      <c r="S17" s="379"/>
      <c r="T17" s="379"/>
      <c r="U17" s="379"/>
      <c r="V17" s="360"/>
      <c r="W17" s="360"/>
      <c r="X17" s="380" t="s">
        <v>279</v>
      </c>
      <c r="Y17" s="116"/>
      <c r="Z17" s="117"/>
      <c r="AA17" s="380" t="s">
        <v>280</v>
      </c>
      <c r="AB17" s="116"/>
      <c r="AC17" s="117"/>
      <c r="AD17" s="380" t="s">
        <v>281</v>
      </c>
      <c r="AE17" s="116"/>
      <c r="AF17" s="117"/>
      <c r="AG17" s="380" t="s">
        <v>282</v>
      </c>
      <c r="AH17" s="116"/>
      <c r="AI17" s="117"/>
      <c r="AJ17"/>
    </row>
    <row r="18" spans="1:36" ht="15" customHeight="1">
      <c r="A18" s="110">
        <v>18</v>
      </c>
      <c r="B18" s="164" t="s">
        <v>147</v>
      </c>
      <c r="C18" s="345" t="s">
        <v>113</v>
      </c>
      <c r="D18" s="343" t="s">
        <v>150</v>
      </c>
      <c r="E18" s="344" t="s">
        <v>151</v>
      </c>
      <c r="F18" s="345" t="s">
        <v>113</v>
      </c>
      <c r="G18" s="343" t="s">
        <v>150</v>
      </c>
      <c r="H18" s="344" t="s">
        <v>151</v>
      </c>
      <c r="I18" s="345" t="s">
        <v>113</v>
      </c>
      <c r="J18" s="343" t="s">
        <v>150</v>
      </c>
      <c r="K18" s="344" t="s">
        <v>151</v>
      </c>
      <c r="L18" s="345" t="s">
        <v>113</v>
      </c>
      <c r="M18" s="343" t="s">
        <v>150</v>
      </c>
      <c r="N18" s="348" t="s">
        <v>151</v>
      </c>
      <c r="O18" s="121"/>
      <c r="P18" s="364"/>
      <c r="Q18" s="364"/>
      <c r="R18" s="381"/>
      <c r="S18" s="381"/>
      <c r="T18" s="382"/>
      <c r="U18" s="383"/>
      <c r="V18" s="364"/>
      <c r="W18" s="364"/>
      <c r="X18" s="384" t="s">
        <v>113</v>
      </c>
      <c r="Y18" s="122" t="s">
        <v>283</v>
      </c>
      <c r="Z18" s="385" t="s">
        <v>283</v>
      </c>
      <c r="AA18" s="384" t="s">
        <v>113</v>
      </c>
      <c r="AB18" s="122" t="s">
        <v>283</v>
      </c>
      <c r="AC18" s="385" t="s">
        <v>283</v>
      </c>
      <c r="AD18" s="384" t="s">
        <v>113</v>
      </c>
      <c r="AE18" s="122" t="s">
        <v>283</v>
      </c>
      <c r="AF18" s="385" t="s">
        <v>283</v>
      </c>
      <c r="AG18" s="384" t="s">
        <v>113</v>
      </c>
      <c r="AH18" s="122" t="s">
        <v>283</v>
      </c>
      <c r="AI18" s="385" t="s">
        <v>283</v>
      </c>
      <c r="AJ18"/>
    </row>
    <row r="19" spans="1:36" ht="15" customHeight="1">
      <c r="A19" s="110">
        <v>19</v>
      </c>
      <c r="B19" s="164" t="s">
        <v>152</v>
      </c>
      <c r="C19" s="118" t="s">
        <v>153</v>
      </c>
      <c r="D19" s="124" t="s">
        <v>61</v>
      </c>
      <c r="E19" s="123" t="s">
        <v>57</v>
      </c>
      <c r="F19" s="118" t="s">
        <v>153</v>
      </c>
      <c r="G19" s="124" t="s">
        <v>61</v>
      </c>
      <c r="H19" s="123" t="s">
        <v>57</v>
      </c>
      <c r="I19" s="118" t="s">
        <v>153</v>
      </c>
      <c r="J19" s="124" t="s">
        <v>61</v>
      </c>
      <c r="K19" s="123" t="s">
        <v>57</v>
      </c>
      <c r="L19" s="118" t="s">
        <v>153</v>
      </c>
      <c r="M19" s="124" t="s">
        <v>61</v>
      </c>
      <c r="N19" s="311" t="s">
        <v>57</v>
      </c>
      <c r="O19" s="121" t="s">
        <v>185</v>
      </c>
      <c r="P19" s="366" t="s">
        <v>272</v>
      </c>
      <c r="Q19" s="366" t="s">
        <v>15</v>
      </c>
      <c r="R19" s="386" t="s">
        <v>143</v>
      </c>
      <c r="S19" s="386" t="s">
        <v>144</v>
      </c>
      <c r="T19" s="386" t="s">
        <v>145</v>
      </c>
      <c r="U19" s="386" t="s">
        <v>146</v>
      </c>
      <c r="V19" s="366" t="s">
        <v>272</v>
      </c>
      <c r="W19" s="366" t="s">
        <v>15</v>
      </c>
      <c r="X19" s="384" t="s">
        <v>284</v>
      </c>
      <c r="Y19" s="124" t="s">
        <v>285</v>
      </c>
      <c r="Z19" s="123" t="s">
        <v>286</v>
      </c>
      <c r="AA19" s="384" t="s">
        <v>284</v>
      </c>
      <c r="AB19" s="124" t="s">
        <v>285</v>
      </c>
      <c r="AC19" s="123" t="s">
        <v>286</v>
      </c>
      <c r="AD19" s="384" t="s">
        <v>284</v>
      </c>
      <c r="AE19" s="124" t="s">
        <v>285</v>
      </c>
      <c r="AF19" s="123" t="s">
        <v>286</v>
      </c>
      <c r="AG19" s="384" t="s">
        <v>284</v>
      </c>
      <c r="AH19" s="124" t="s">
        <v>285</v>
      </c>
      <c r="AI19" s="123" t="s">
        <v>286</v>
      </c>
      <c r="AJ19"/>
    </row>
    <row r="20" spans="1:36" ht="15" customHeight="1" thickBot="1">
      <c r="A20" s="110">
        <v>20</v>
      </c>
      <c r="B20" s="165" t="s">
        <v>51</v>
      </c>
      <c r="C20" s="125"/>
      <c r="D20" s="346" t="s">
        <v>154</v>
      </c>
      <c r="E20" s="127" t="s">
        <v>60</v>
      </c>
      <c r="F20" s="125"/>
      <c r="G20" s="346" t="s">
        <v>154</v>
      </c>
      <c r="H20" s="127" t="s">
        <v>60</v>
      </c>
      <c r="I20" s="125"/>
      <c r="J20" s="346" t="s">
        <v>154</v>
      </c>
      <c r="K20" s="127" t="s">
        <v>60</v>
      </c>
      <c r="L20" s="125"/>
      <c r="M20" s="346" t="s">
        <v>154</v>
      </c>
      <c r="N20" s="313" t="s">
        <v>60</v>
      </c>
      <c r="O20" s="128" t="s">
        <v>64</v>
      </c>
      <c r="P20" s="370"/>
      <c r="Q20" s="370"/>
      <c r="R20" s="387" t="s">
        <v>287</v>
      </c>
      <c r="S20" s="387" t="s">
        <v>288</v>
      </c>
      <c r="T20" s="388" t="s">
        <v>289</v>
      </c>
      <c r="U20" s="389" t="s">
        <v>290</v>
      </c>
      <c r="V20" s="370"/>
      <c r="W20" s="370"/>
      <c r="X20" s="125" t="str">
        <f>R20</f>
        <v> Start 7/1/2002</v>
      </c>
      <c r="Y20" s="346" t="s">
        <v>291</v>
      </c>
      <c r="Z20" s="127"/>
      <c r="AA20" s="125" t="str">
        <f>S20</f>
        <v> Start 10/1/2002</v>
      </c>
      <c r="AB20" s="346" t="s">
        <v>291</v>
      </c>
      <c r="AC20" s="127"/>
      <c r="AD20" s="125" t="str">
        <f>T20</f>
        <v>Start 1/1/2003</v>
      </c>
      <c r="AE20" s="346" t="s">
        <v>291</v>
      </c>
      <c r="AF20" s="127"/>
      <c r="AG20" s="125" t="str">
        <f>U20</f>
        <v>Start 4/1/2003</v>
      </c>
      <c r="AH20" s="346" t="s">
        <v>291</v>
      </c>
      <c r="AI20" s="127"/>
      <c r="AJ20"/>
    </row>
    <row r="21" spans="1:36" ht="15" customHeight="1" thickBot="1">
      <c r="A21" s="110">
        <v>21</v>
      </c>
      <c r="B21" s="409" t="str">
        <f>B10</f>
        <v>Qualified Waiver Recipients</v>
      </c>
      <c r="C21" s="225">
        <f>'D1. Member Months'!D9</f>
        <v>19019.05113973232</v>
      </c>
      <c r="D21" s="317">
        <f>C21*($D10+$E10+$F10)</f>
        <v>498207.23452355334</v>
      </c>
      <c r="E21" s="226">
        <f>C21*$G10</f>
        <v>23664.080525877576</v>
      </c>
      <c r="F21" s="225">
        <f>'D1. Member Months'!E9</f>
        <v>17980.491736613785</v>
      </c>
      <c r="G21" s="317">
        <f>F21*($D10+$E10+$F10)</f>
        <v>471001.9967693317</v>
      </c>
      <c r="H21" s="226">
        <f>F21*$G10</f>
        <v>22371.873403359143</v>
      </c>
      <c r="I21" s="225">
        <f>'D1. Member Months'!F9</f>
        <v>16812.11240810543</v>
      </c>
      <c r="J21" s="317">
        <f>I21*($D10+$E10+$F10)</f>
        <v>440396.1042958323</v>
      </c>
      <c r="K21" s="226">
        <f>I21*$G10</f>
        <v>20918.140390525907</v>
      </c>
      <c r="L21" s="225">
        <f>'D1. Member Months'!G9</f>
        <v>15782.165304002387</v>
      </c>
      <c r="M21" s="317">
        <f>L21*($D10+$E10+$F10)</f>
        <v>413416.46715879574</v>
      </c>
      <c r="N21" s="349">
        <f>L21*$G10</f>
        <v>19636.648951766787</v>
      </c>
      <c r="O21" s="231">
        <f>D21+E21+G21+H21+J21+K21+M21+N21</f>
        <v>1909612.5460190424</v>
      </c>
      <c r="P21" s="467" t="s">
        <v>275</v>
      </c>
      <c r="Q21" s="409" t="str">
        <f>B21</f>
        <v>Qualified Waiver Recipients</v>
      </c>
      <c r="R21" s="390">
        <f>D21</f>
        <v>498207.23452355334</v>
      </c>
      <c r="S21" s="390">
        <f>G21</f>
        <v>471001.9967693317</v>
      </c>
      <c r="T21" s="390">
        <f>J21</f>
        <v>440396.1042958323</v>
      </c>
      <c r="U21" s="390">
        <f>M21</f>
        <v>413416.46715879574</v>
      </c>
      <c r="V21" s="467" t="s">
        <v>275</v>
      </c>
      <c r="W21" s="409" t="str">
        <f>W11</f>
        <v>Qualified Waiver Recipients</v>
      </c>
      <c r="X21" s="391"/>
      <c r="Y21" s="392"/>
      <c r="Z21" s="393" t="e">
        <f>Y21/X21</f>
        <v>#DIV/0!</v>
      </c>
      <c r="AA21" s="391"/>
      <c r="AB21" s="392"/>
      <c r="AC21" s="393" t="e">
        <f>AB21/AA21</f>
        <v>#DIV/0!</v>
      </c>
      <c r="AD21" s="391"/>
      <c r="AE21" s="392"/>
      <c r="AF21" s="393" t="e">
        <f>AE21/AD21</f>
        <v>#DIV/0!</v>
      </c>
      <c r="AG21" s="391"/>
      <c r="AH21" s="392"/>
      <c r="AI21" s="393" t="e">
        <f>AH21/AG21</f>
        <v>#DIV/0!</v>
      </c>
      <c r="AJ21"/>
    </row>
    <row r="22" spans="1:36" ht="15" customHeight="1" thickBot="1">
      <c r="A22" s="110">
        <v>22</v>
      </c>
      <c r="B22" s="409" t="str">
        <f>B11</f>
        <v>Non-Qualified Waiver Population</v>
      </c>
      <c r="C22" s="225">
        <f>'D1. Member Months'!D10</f>
        <v>107046.5063329198</v>
      </c>
      <c r="D22" s="317">
        <f>C22*($D11+$E11+$F11)</f>
        <v>2804101.1874729423</v>
      </c>
      <c r="E22" s="226">
        <f>C22*$G11</f>
        <v>133190.51130706043</v>
      </c>
      <c r="F22" s="225">
        <f>'D1. Member Months'!E10</f>
        <v>101201.09612258653</v>
      </c>
      <c r="G22" s="317">
        <f>F22*($D11+$E11+$F11)</f>
        <v>2650979.6866078433</v>
      </c>
      <c r="H22" s="226">
        <f>F22*$G11</f>
        <v>125917.47455523536</v>
      </c>
      <c r="I22" s="225">
        <f>'D1. Member Months'!F10</f>
        <v>94625.00963596159</v>
      </c>
      <c r="J22" s="317">
        <f>I22*($D11+$E11+$F11)</f>
        <v>2478717.9981346065</v>
      </c>
      <c r="K22" s="226">
        <f>I22*$G11</f>
        <v>117735.30820943214</v>
      </c>
      <c r="L22" s="225">
        <f>'D1. Member Months'!G10</f>
        <v>88828.0727440042</v>
      </c>
      <c r="M22" s="317">
        <f>L22*($D11+$E11+$F11)</f>
        <v>2326866.263974419</v>
      </c>
      <c r="N22" s="349">
        <f>L22*$G11</f>
        <v>110522.58343116326</v>
      </c>
      <c r="O22" s="231">
        <f>D22+E22+G22+H22+J22+K22+M22+N22</f>
        <v>10748031.013692701</v>
      </c>
      <c r="P22" s="467" t="s">
        <v>275</v>
      </c>
      <c r="Q22" s="409" t="str">
        <f>B22</f>
        <v>Non-Qualified Waiver Population</v>
      </c>
      <c r="R22" s="390">
        <f>D22</f>
        <v>2804101.1874729423</v>
      </c>
      <c r="S22" s="390">
        <f>G22</f>
        <v>2650979.6866078433</v>
      </c>
      <c r="T22" s="390">
        <f>J22</f>
        <v>2478717.9981346065</v>
      </c>
      <c r="U22" s="390">
        <f>M22</f>
        <v>2326866.263974419</v>
      </c>
      <c r="V22" s="467" t="s">
        <v>275</v>
      </c>
      <c r="W22" s="409" t="str">
        <f>W12</f>
        <v>Non-Qualified Waiver Population</v>
      </c>
      <c r="X22" s="391"/>
      <c r="Y22" s="392"/>
      <c r="Z22" s="393" t="e">
        <f>Y22/X22</f>
        <v>#DIV/0!</v>
      </c>
      <c r="AA22" s="391"/>
      <c r="AB22" s="392"/>
      <c r="AC22" s="393" t="e">
        <f>AB22/AA22</f>
        <v>#DIV/0!</v>
      </c>
      <c r="AD22" s="391"/>
      <c r="AE22" s="392"/>
      <c r="AF22" s="393" t="e">
        <f>AE22/AD22</f>
        <v>#DIV/0!</v>
      </c>
      <c r="AG22" s="391"/>
      <c r="AH22" s="392"/>
      <c r="AI22" s="393" t="e">
        <f>AH22/AG22</f>
        <v>#DIV/0!</v>
      </c>
      <c r="AJ22"/>
    </row>
    <row r="23" spans="1:36" ht="15" customHeight="1" thickBot="1">
      <c r="A23" s="110">
        <v>23</v>
      </c>
      <c r="B23" s="409" t="str">
        <f>B12</f>
        <v>Non-Qualified Waiver Population NF</v>
      </c>
      <c r="C23" s="225">
        <f>'D1. Member Months'!D11</f>
        <v>9193.314749570021</v>
      </c>
      <c r="D23" s="317">
        <f>C23*($D12+$E12+$F12)</f>
        <v>240820.42178852548</v>
      </c>
      <c r="E23" s="226">
        <f>C23*$G12</f>
        <v>11438.601165495622</v>
      </c>
      <c r="F23" s="225">
        <f>'D1. Member Months'!E11</f>
        <v>8691.302140799642</v>
      </c>
      <c r="G23" s="317">
        <f>F23*($D12+$E12+$F12)</f>
        <v>227670.11730309544</v>
      </c>
      <c r="H23" s="226">
        <f>F23*$G12</f>
        <v>10813.98184502224</v>
      </c>
      <c r="I23" s="225">
        <f>'D1. Member Months'!F11</f>
        <v>8126.537955932965</v>
      </c>
      <c r="J23" s="317">
        <f>I23*($D12+$E12+$F12)</f>
        <v>212876.02475698665</v>
      </c>
      <c r="K23" s="226">
        <f>I23*$G12</f>
        <v>10111.285109489683</v>
      </c>
      <c r="L23" s="225">
        <f>'D1. Member Months'!G11</f>
        <v>7628.688308552466</v>
      </c>
      <c r="M23" s="317">
        <f>L23*($D12+$E12+$F12)</f>
        <v>199834.7697433858</v>
      </c>
      <c r="N23" s="349">
        <f>L23*$G12</f>
        <v>9491.845471894929</v>
      </c>
      <c r="O23" s="231">
        <f>D23+E23+G23+H23+J23+K23+M23+N23</f>
        <v>923057.047183896</v>
      </c>
      <c r="P23" s="467" t="s">
        <v>276</v>
      </c>
      <c r="Q23" s="409" t="str">
        <f>B23</f>
        <v>Non-Qualified Waiver Population NF</v>
      </c>
      <c r="R23" s="390">
        <f>D23</f>
        <v>240820.42178852548</v>
      </c>
      <c r="S23" s="390">
        <f>G23</f>
        <v>227670.11730309544</v>
      </c>
      <c r="T23" s="390">
        <f>J23</f>
        <v>212876.02475698665</v>
      </c>
      <c r="U23" s="390">
        <f>M23</f>
        <v>199834.7697433858</v>
      </c>
      <c r="V23" s="467" t="s">
        <v>276</v>
      </c>
      <c r="W23" s="409" t="str">
        <f>W13</f>
        <v>Non-Qualified Waiver Population NF</v>
      </c>
      <c r="X23" s="391"/>
      <c r="Y23" s="392"/>
      <c r="Z23" s="393" t="e">
        <f>Y23/X23</f>
        <v>#DIV/0!</v>
      </c>
      <c r="AA23" s="391"/>
      <c r="AB23" s="392"/>
      <c r="AC23" s="393" t="e">
        <f>AB23/AA23</f>
        <v>#DIV/0!</v>
      </c>
      <c r="AD23" s="391"/>
      <c r="AE23" s="392"/>
      <c r="AF23" s="393" t="e">
        <f>AE23/AD23</f>
        <v>#DIV/0!</v>
      </c>
      <c r="AG23" s="391"/>
      <c r="AH23" s="392"/>
      <c r="AI23" s="393" t="e">
        <f>AH23/AG23</f>
        <v>#DIV/0!</v>
      </c>
      <c r="AJ23"/>
    </row>
    <row r="24" spans="1:36" ht="15" customHeight="1" thickBot="1">
      <c r="A24" s="110">
        <v>24</v>
      </c>
      <c r="B24" s="410" t="str">
        <f>B13</f>
        <v>Expansion Non-Qualified Waiver Population</v>
      </c>
      <c r="C24" s="227">
        <f>'D1. Member Months'!D12</f>
        <v>261089.13111111114</v>
      </c>
      <c r="D24" s="318">
        <f>C24*($D13+$E13+$F13)</f>
        <v>6382137.930228583</v>
      </c>
      <c r="E24" s="228">
        <f>C24*$G13</f>
        <v>303141.7760374711</v>
      </c>
      <c r="F24" s="227">
        <f>'D1. Member Months'!E12</f>
        <v>227962.66000000003</v>
      </c>
      <c r="G24" s="318">
        <f>F24*($D13+$E13+$F13)</f>
        <v>5572384.927975605</v>
      </c>
      <c r="H24" s="228">
        <f>F24*$G13</f>
        <v>264679.74874533294</v>
      </c>
      <c r="I24" s="227">
        <f>'D1. Member Months'!F12</f>
        <v>190695.38</v>
      </c>
      <c r="J24" s="318">
        <f>I24*($D13+$E13+$F13)</f>
        <v>4661412.800441004</v>
      </c>
      <c r="K24" s="228">
        <f>I24*$G13</f>
        <v>221409.96804167744</v>
      </c>
      <c r="L24" s="227">
        <f>'D1. Member Months'!G12</f>
        <v>157653.3752159386</v>
      </c>
      <c r="M24" s="318">
        <f>L24*($D13+$E13+$F13)</f>
        <v>3853724.5174178043</v>
      </c>
      <c r="N24" s="350">
        <f>L24*$G13</f>
        <v>183046.01175038193</v>
      </c>
      <c r="O24" s="232">
        <f>D24+E24+G24+H24+J24+K24+M24+N24</f>
        <v>21441937.68063786</v>
      </c>
      <c r="P24" s="467" t="s">
        <v>276</v>
      </c>
      <c r="Q24" s="410" t="str">
        <f>B24</f>
        <v>Expansion Non-Qualified Waiver Population</v>
      </c>
      <c r="R24" s="390">
        <f>D24</f>
        <v>6382137.930228583</v>
      </c>
      <c r="S24" s="390">
        <f>G24</f>
        <v>5572384.927975605</v>
      </c>
      <c r="T24" s="390">
        <f>J24</f>
        <v>4661412.800441004</v>
      </c>
      <c r="U24" s="390">
        <f>M24</f>
        <v>3853724.5174178043</v>
      </c>
      <c r="V24" s="467" t="s">
        <v>276</v>
      </c>
      <c r="W24" s="410" t="str">
        <f>W14</f>
        <v>Expansion Non-Qualified Waiver Population</v>
      </c>
      <c r="X24" s="394"/>
      <c r="Y24" s="395"/>
      <c r="Z24" s="396" t="e">
        <f>Y24/X24</f>
        <v>#DIV/0!</v>
      </c>
      <c r="AA24" s="394"/>
      <c r="AB24" s="395"/>
      <c r="AC24" s="393" t="e">
        <f>AB24/AA24</f>
        <v>#DIV/0!</v>
      </c>
      <c r="AD24" s="394"/>
      <c r="AE24" s="395"/>
      <c r="AF24" s="393" t="e">
        <f>AE24/AD24</f>
        <v>#DIV/0!</v>
      </c>
      <c r="AG24" s="394"/>
      <c r="AH24" s="395"/>
      <c r="AI24" s="393" t="e">
        <f>AH24/AG24</f>
        <v>#DIV/0!</v>
      </c>
      <c r="AJ24"/>
    </row>
    <row r="25" spans="1:36" ht="15" customHeight="1" thickBot="1" thickTop="1">
      <c r="A25" s="110">
        <v>25</v>
      </c>
      <c r="B25" s="135" t="s">
        <v>71</v>
      </c>
      <c r="C25" s="229">
        <f>SUM(C21:C24)</f>
        <v>396348.0033333333</v>
      </c>
      <c r="D25" s="234">
        <f aca="true" t="shared" si="0" ref="D25:O25">SUM(D21:D24)</f>
        <v>9925266.774013603</v>
      </c>
      <c r="E25" s="319">
        <f t="shared" si="0"/>
        <v>471434.9690359047</v>
      </c>
      <c r="F25" s="229">
        <f t="shared" si="0"/>
        <v>355835.55</v>
      </c>
      <c r="G25" s="234">
        <f t="shared" si="0"/>
        <v>8922036.728655875</v>
      </c>
      <c r="H25" s="319">
        <f t="shared" si="0"/>
        <v>423783.0785489497</v>
      </c>
      <c r="I25" s="229">
        <f t="shared" si="0"/>
        <v>310259.04</v>
      </c>
      <c r="J25" s="234">
        <f t="shared" si="0"/>
        <v>7793402.92762843</v>
      </c>
      <c r="K25" s="319">
        <f t="shared" si="0"/>
        <v>370174.70175112516</v>
      </c>
      <c r="L25" s="229">
        <f t="shared" si="0"/>
        <v>269892.30157249764</v>
      </c>
      <c r="M25" s="234">
        <f t="shared" si="0"/>
        <v>6793842.018294405</v>
      </c>
      <c r="N25" s="351">
        <f t="shared" si="0"/>
        <v>322697.0896052069</v>
      </c>
      <c r="O25" s="233">
        <f t="shared" si="0"/>
        <v>35022638.2875335</v>
      </c>
      <c r="P25" s="397" t="s">
        <v>277</v>
      </c>
      <c r="Q25" s="397"/>
      <c r="R25" s="390">
        <f>E25</f>
        <v>471434.9690359047</v>
      </c>
      <c r="S25" s="390">
        <f>H25</f>
        <v>423783.0785489497</v>
      </c>
      <c r="T25" s="390">
        <f>K25</f>
        <v>370174.70175112516</v>
      </c>
      <c r="U25" s="390">
        <f>N25</f>
        <v>322697.0896052069</v>
      </c>
      <c r="V25" s="397" t="s">
        <v>277</v>
      </c>
      <c r="W25" s="374" t="s">
        <v>27</v>
      </c>
      <c r="X25" s="398"/>
      <c r="Y25" s="399"/>
      <c r="Z25" s="400" t="e">
        <f>Y25/X25</f>
        <v>#DIV/0!</v>
      </c>
      <c r="AA25" s="398"/>
      <c r="AB25" s="399"/>
      <c r="AC25" s="400" t="e">
        <f>AB25/AA25</f>
        <v>#DIV/0!</v>
      </c>
      <c r="AD25" s="398"/>
      <c r="AE25" s="399"/>
      <c r="AF25" s="400" t="e">
        <f>AE25/AD25</f>
        <v>#DIV/0!</v>
      </c>
      <c r="AG25" s="398"/>
      <c r="AH25" s="399"/>
      <c r="AI25" s="400" t="e">
        <f>AH25/AG25</f>
        <v>#DIV/0!</v>
      </c>
      <c r="AJ25"/>
    </row>
    <row r="26" spans="1:36" ht="21" customHeight="1">
      <c r="A26" s="110">
        <v>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402"/>
      <c r="Q26" s="359"/>
      <c r="R26" s="114"/>
      <c r="S26" s="114"/>
      <c r="T26" s="114"/>
      <c r="U26" s="401"/>
      <c r="V26" s="359"/>
      <c r="W26" s="359"/>
      <c r="X26" s="359"/>
      <c r="Y26" s="359"/>
      <c r="Z26" s="114"/>
      <c r="AA26" s="114"/>
      <c r="AB26" s="114"/>
      <c r="AC26" s="114"/>
      <c r="AD26" s="114"/>
      <c r="AE26" s="114"/>
      <c r="AF26" s="114"/>
      <c r="AG26" s="402"/>
      <c r="AJ26"/>
    </row>
    <row r="27" spans="1:36" s="114" customFormat="1" ht="15" customHeight="1" thickBot="1">
      <c r="A27" s="110">
        <v>27</v>
      </c>
      <c r="B27" s="307" t="s">
        <v>18</v>
      </c>
      <c r="C27" s="219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113"/>
      <c r="Q27" s="113"/>
      <c r="R27" s="112"/>
      <c r="S27" s="112"/>
      <c r="T27" s="112"/>
      <c r="U27" s="112"/>
      <c r="V27" s="113"/>
      <c r="W27" s="113"/>
      <c r="X27" s="113"/>
      <c r="Y27" s="113"/>
      <c r="Z27" s="112"/>
      <c r="AA27" s="112"/>
      <c r="AB27" s="112"/>
      <c r="AC27" s="112"/>
      <c r="AD27" s="112"/>
      <c r="AE27" s="112"/>
      <c r="AF27" s="112"/>
      <c r="AJ27"/>
    </row>
    <row r="28" spans="1:36" ht="15" customHeight="1" thickBot="1">
      <c r="A28" s="110">
        <v>28</v>
      </c>
      <c r="B28" s="115"/>
      <c r="C28" s="238" t="s">
        <v>19</v>
      </c>
      <c r="D28" s="141" t="s">
        <v>183</v>
      </c>
      <c r="E28" s="116"/>
      <c r="F28" s="116"/>
      <c r="G28" s="116"/>
      <c r="H28" s="117"/>
      <c r="I28" s="404" t="s">
        <v>149</v>
      </c>
      <c r="P28" s="359"/>
      <c r="Q28" s="359"/>
      <c r="R28" s="359"/>
      <c r="S28" s="359"/>
      <c r="T28" s="359"/>
      <c r="U28" s="359"/>
      <c r="V28" s="359" t="str">
        <f>P38</f>
        <v>Projected Year 2 - xx/xx/xx - xx/xx/xx</v>
      </c>
      <c r="W28" s="359"/>
      <c r="X28" s="26"/>
      <c r="Y28" s="26"/>
      <c r="Z28" s="26"/>
      <c r="AA28" s="359"/>
      <c r="AB28" s="359"/>
      <c r="AC28" s="359"/>
      <c r="AD28" s="359"/>
      <c r="AE28" s="359"/>
      <c r="AF28" s="359"/>
      <c r="AG28" s="359"/>
      <c r="AJ28"/>
    </row>
    <row r="29" spans="1:36" ht="15" customHeight="1" thickBot="1">
      <c r="A29" s="110">
        <v>29</v>
      </c>
      <c r="B29" s="118" t="s">
        <v>147</v>
      </c>
      <c r="C29" s="239" t="s">
        <v>159</v>
      </c>
      <c r="D29" s="142" t="s">
        <v>149</v>
      </c>
      <c r="E29" s="119" t="s">
        <v>149</v>
      </c>
      <c r="F29" s="119" t="s">
        <v>149</v>
      </c>
      <c r="G29" s="119" t="s">
        <v>149</v>
      </c>
      <c r="H29" s="120" t="s">
        <v>149</v>
      </c>
      <c r="I29" s="121" t="s">
        <v>300</v>
      </c>
      <c r="P29" s="359"/>
      <c r="Q29" s="359"/>
      <c r="R29" s="359"/>
      <c r="S29" s="359"/>
      <c r="T29" s="359"/>
      <c r="U29" s="359"/>
      <c r="V29" s="360"/>
      <c r="W29" s="360"/>
      <c r="X29" s="361" t="s">
        <v>270</v>
      </c>
      <c r="Y29" s="362"/>
      <c r="Z29" s="363"/>
      <c r="AA29" s="359"/>
      <c r="AB29" s="359"/>
      <c r="AC29" s="359"/>
      <c r="AD29" s="359"/>
      <c r="AE29" s="359"/>
      <c r="AF29" s="359"/>
      <c r="AG29" s="359"/>
      <c r="AJ29"/>
    </row>
    <row r="30" spans="1:36" ht="15" customHeight="1">
      <c r="A30" s="110">
        <v>30</v>
      </c>
      <c r="B30" s="118" t="s">
        <v>152</v>
      </c>
      <c r="C30" s="240" t="s">
        <v>113</v>
      </c>
      <c r="D30" s="143" t="s">
        <v>109</v>
      </c>
      <c r="E30" s="122" t="s">
        <v>56</v>
      </c>
      <c r="F30" s="122" t="s">
        <v>110</v>
      </c>
      <c r="G30" s="122" t="s">
        <v>57</v>
      </c>
      <c r="H30" s="123" t="s">
        <v>112</v>
      </c>
      <c r="I30" s="121" t="s">
        <v>61</v>
      </c>
      <c r="P30" s="359"/>
      <c r="Q30" s="359"/>
      <c r="R30" s="359"/>
      <c r="S30" s="359"/>
      <c r="T30" s="359"/>
      <c r="U30" s="359"/>
      <c r="V30" s="364"/>
      <c r="W30" s="364"/>
      <c r="X30" s="163" t="s">
        <v>271</v>
      </c>
      <c r="Y30" s="365"/>
      <c r="Z30" s="365"/>
      <c r="AA30" s="359"/>
      <c r="AB30" s="359"/>
      <c r="AC30" s="359"/>
      <c r="AD30" s="359"/>
      <c r="AE30" s="359"/>
      <c r="AF30" s="359"/>
      <c r="AG30" s="359"/>
      <c r="AJ30"/>
    </row>
    <row r="31" spans="1:36" ht="15" customHeight="1" thickBot="1">
      <c r="A31" s="110">
        <v>31</v>
      </c>
      <c r="B31" s="125" t="s">
        <v>51</v>
      </c>
      <c r="C31" s="241" t="s">
        <v>21</v>
      </c>
      <c r="D31" s="144" t="s">
        <v>121</v>
      </c>
      <c r="E31" s="126" t="s">
        <v>121</v>
      </c>
      <c r="F31" s="126" t="s">
        <v>121</v>
      </c>
      <c r="G31" s="126" t="s">
        <v>121</v>
      </c>
      <c r="H31" s="127" t="s">
        <v>64</v>
      </c>
      <c r="I31" s="128" t="s">
        <v>301</v>
      </c>
      <c r="P31" s="359"/>
      <c r="Q31" s="359"/>
      <c r="R31" s="359"/>
      <c r="S31" s="359"/>
      <c r="T31" s="359"/>
      <c r="U31" s="359"/>
      <c r="V31" s="366" t="s">
        <v>272</v>
      </c>
      <c r="W31" s="366" t="s">
        <v>15</v>
      </c>
      <c r="X31" s="367" t="s">
        <v>273</v>
      </c>
      <c r="Y31" s="368"/>
      <c r="Z31" s="369"/>
      <c r="AA31" s="359"/>
      <c r="AB31" s="359"/>
      <c r="AC31" s="359"/>
      <c r="AD31" s="359"/>
      <c r="AE31" s="359"/>
      <c r="AF31" s="359"/>
      <c r="AG31" s="359"/>
      <c r="AJ31"/>
    </row>
    <row r="32" spans="1:36" ht="15" customHeight="1" thickBot="1">
      <c r="A32" s="110">
        <v>32</v>
      </c>
      <c r="B32" s="409" t="str">
        <f>B21</f>
        <v>Qualified Waiver Recipients</v>
      </c>
      <c r="C32" s="242">
        <f>'D1. Member Months'!M9</f>
        <v>63355.240327065774</v>
      </c>
      <c r="D32" s="235">
        <f>'D5. Waiver Cost Projection'!O30</f>
        <v>27.50492610837438</v>
      </c>
      <c r="E32" s="48">
        <f>'D5. Waiver Cost Projection'!S30</f>
        <v>0</v>
      </c>
      <c r="F32" s="48">
        <f>'D5. Waiver Cost Projection'!W30</f>
        <v>0</v>
      </c>
      <c r="G32" s="48">
        <f>'D5. Waiver Cost Projection'!AA30</f>
        <v>1.306441860302036</v>
      </c>
      <c r="H32" s="129">
        <f>'D5. Waiver Cost Projection'!AB30</f>
        <v>28.811367968676418</v>
      </c>
      <c r="I32" s="405">
        <f>H32-G32</f>
        <v>27.50492610837438</v>
      </c>
      <c r="P32" s="359"/>
      <c r="Q32" s="359"/>
      <c r="R32" s="359"/>
      <c r="S32" s="359"/>
      <c r="T32" s="359"/>
      <c r="U32" s="359"/>
      <c r="V32" s="370"/>
      <c r="W32" s="370"/>
      <c r="X32" s="128" t="s">
        <v>274</v>
      </c>
      <c r="Y32" s="368"/>
      <c r="Z32" s="369"/>
      <c r="AA32" s="359"/>
      <c r="AB32" s="359"/>
      <c r="AC32" s="359"/>
      <c r="AD32" s="359"/>
      <c r="AE32" s="359"/>
      <c r="AF32" s="359"/>
      <c r="AG32" s="359"/>
      <c r="AH32" s="222"/>
      <c r="AJ32"/>
    </row>
    <row r="33" spans="1:36" ht="15" customHeight="1" thickBot="1">
      <c r="A33" s="110">
        <v>33</v>
      </c>
      <c r="B33" s="409" t="str">
        <f>B22</f>
        <v>Non-Qualified Waiver Population</v>
      </c>
      <c r="C33" s="242">
        <f>'D1. Member Months'!M10</f>
        <v>356587.56501931103</v>
      </c>
      <c r="D33" s="235">
        <f>'D5. Waiver Cost Projection'!O31</f>
        <v>27.50492610837438</v>
      </c>
      <c r="E33" s="48">
        <f>'D5. Waiver Cost Projection'!S31</f>
        <v>0</v>
      </c>
      <c r="F33" s="48">
        <f>'D5. Waiver Cost Projection'!W31</f>
        <v>0</v>
      </c>
      <c r="G33" s="48">
        <f>'D5. Waiver Cost Projection'!AA31</f>
        <v>1.306441860302036</v>
      </c>
      <c r="H33" s="129">
        <f>'D5. Waiver Cost Projection'!AB31</f>
        <v>28.811367968676418</v>
      </c>
      <c r="I33" s="171">
        <f>H33-G33</f>
        <v>27.50492610837438</v>
      </c>
      <c r="P33" s="359"/>
      <c r="Q33" s="359"/>
      <c r="R33" s="359"/>
      <c r="S33" s="359"/>
      <c r="T33" s="359"/>
      <c r="U33" s="359"/>
      <c r="V33" s="467" t="s">
        <v>275</v>
      </c>
      <c r="W33" s="409" t="str">
        <f>Q43</f>
        <v>Qualified Waiver Recipients</v>
      </c>
      <c r="X33" s="371">
        <f>I32</f>
        <v>27.50492610837438</v>
      </c>
      <c r="Y33" s="372"/>
      <c r="Z33" s="369"/>
      <c r="AA33" s="359"/>
      <c r="AB33" s="359"/>
      <c r="AC33" s="359"/>
      <c r="AD33" s="359"/>
      <c r="AE33" s="359"/>
      <c r="AF33" s="359"/>
      <c r="AG33" s="359"/>
      <c r="AH33" s="222"/>
      <c r="AJ33"/>
    </row>
    <row r="34" spans="1:36" ht="15" customHeight="1" thickBot="1">
      <c r="A34" s="110">
        <v>34</v>
      </c>
      <c r="B34" s="409" t="str">
        <f>B23</f>
        <v>Non-Qualified Waiver Population NF</v>
      </c>
      <c r="C34" s="242">
        <f>'D1. Member Months'!M11</f>
        <v>30624.27568453158</v>
      </c>
      <c r="D34" s="235">
        <f>'D5. Waiver Cost Projection'!O32</f>
        <v>27.50492610837438</v>
      </c>
      <c r="E34" s="48">
        <f>'D5. Waiver Cost Projection'!S32</f>
        <v>0</v>
      </c>
      <c r="F34" s="48">
        <f>'D5. Waiver Cost Projection'!W32</f>
        <v>0</v>
      </c>
      <c r="G34" s="48">
        <f>'D5. Waiver Cost Projection'!AA32</f>
        <v>1.3064418603020358</v>
      </c>
      <c r="H34" s="129">
        <f>'D5. Waiver Cost Projection'!AB32</f>
        <v>28.811367968676418</v>
      </c>
      <c r="I34" s="171">
        <f>H34-G34</f>
        <v>27.50492610837438</v>
      </c>
      <c r="P34" s="359"/>
      <c r="Q34" s="359"/>
      <c r="R34" s="359"/>
      <c r="S34" s="359"/>
      <c r="T34" s="359"/>
      <c r="U34" s="359"/>
      <c r="V34" s="467" t="s">
        <v>275</v>
      </c>
      <c r="W34" s="409" t="str">
        <f>Q44</f>
        <v>Non-Qualified Waiver Population</v>
      </c>
      <c r="X34" s="371">
        <f>I33</f>
        <v>27.50492610837438</v>
      </c>
      <c r="AA34" s="359"/>
      <c r="AB34" s="359"/>
      <c r="AC34" s="359"/>
      <c r="AD34" s="359"/>
      <c r="AE34" s="359"/>
      <c r="AF34" s="359"/>
      <c r="AG34" s="359"/>
      <c r="AH34" s="222"/>
      <c r="AJ34"/>
    </row>
    <row r="35" spans="1:36" ht="15" customHeight="1" thickBot="1">
      <c r="A35" s="110">
        <v>35</v>
      </c>
      <c r="B35" s="410" t="str">
        <f>B24</f>
        <v>Expansion Non-Qualified Waiver Population</v>
      </c>
      <c r="C35" s="243">
        <f>'D1. Member Months'!M12</f>
        <v>621365.3799234629</v>
      </c>
      <c r="D35" s="236">
        <f>'D5. Waiver Cost Projection'!O33</f>
        <v>25.66650246305419</v>
      </c>
      <c r="E35" s="132">
        <f>'D5. Waiver Cost Projection'!S33</f>
        <v>0</v>
      </c>
      <c r="F35" s="132">
        <f>'D5. Waiver Cost Projection'!W33</f>
        <v>0</v>
      </c>
      <c r="G35" s="132">
        <f>'D5. Waiver Cost Projection'!AA33</f>
        <v>1.219119553099615</v>
      </c>
      <c r="H35" s="133">
        <f>'D5. Waiver Cost Projection'!AB33</f>
        <v>26.885622016153803</v>
      </c>
      <c r="I35" s="171">
        <f>H35-G35</f>
        <v>25.666502463054186</v>
      </c>
      <c r="P35" s="359"/>
      <c r="Q35" s="359"/>
      <c r="R35" s="359"/>
      <c r="S35" s="359"/>
      <c r="T35" s="359"/>
      <c r="U35" s="359"/>
      <c r="V35" s="467" t="s">
        <v>276</v>
      </c>
      <c r="W35" s="409" t="str">
        <f>Q45</f>
        <v>Non-Qualified Waiver Population NF</v>
      </c>
      <c r="X35" s="371">
        <f>I34</f>
        <v>27.50492610837438</v>
      </c>
      <c r="AA35" s="359"/>
      <c r="AB35" s="359"/>
      <c r="AC35" s="359"/>
      <c r="AD35" s="359"/>
      <c r="AE35" s="359"/>
      <c r="AF35" s="359"/>
      <c r="AG35" s="359"/>
      <c r="AH35" s="222"/>
      <c r="AJ35"/>
    </row>
    <row r="36" spans="1:36" ht="15" customHeight="1" thickBot="1" thickTop="1">
      <c r="A36" s="110">
        <v>36</v>
      </c>
      <c r="B36" s="134" t="s">
        <v>71</v>
      </c>
      <c r="C36" s="244">
        <f>SUM(C32:C35)</f>
        <v>1071932.4609543714</v>
      </c>
      <c r="D36" s="237"/>
      <c r="E36" s="223"/>
      <c r="F36" s="223"/>
      <c r="G36" s="223"/>
      <c r="H36" s="224"/>
      <c r="I36" s="224"/>
      <c r="P36" s="359"/>
      <c r="Q36" s="359"/>
      <c r="R36" s="359"/>
      <c r="S36" s="359"/>
      <c r="T36" s="359"/>
      <c r="U36" s="359"/>
      <c r="V36" s="467" t="s">
        <v>276</v>
      </c>
      <c r="W36" s="410" t="str">
        <f>Q46</f>
        <v>Expansion Non-Qualified Waiver Population</v>
      </c>
      <c r="X36" s="371">
        <f>I35</f>
        <v>25.666502463054186</v>
      </c>
      <c r="AA36" s="359"/>
      <c r="AB36" s="359"/>
      <c r="AC36" s="359"/>
      <c r="AD36" s="359"/>
      <c r="AE36" s="359"/>
      <c r="AF36" s="359"/>
      <c r="AG36" s="359"/>
      <c r="AH36" s="222"/>
      <c r="AJ36"/>
    </row>
    <row r="37" spans="1:36" ht="15" customHeight="1" thickBot="1">
      <c r="A37" s="110">
        <v>37</v>
      </c>
      <c r="B37" s="287" t="s">
        <v>324</v>
      </c>
      <c r="C37" s="245"/>
      <c r="D37" s="220">
        <f>SUMPRODUCT(D32:D35,$C$32:$C$35)/$C$36</f>
        <v>26.439250006152783</v>
      </c>
      <c r="E37" s="221">
        <f>SUMPRODUCT(E32:E35,$C$32:$C$35)/$C$36</f>
        <v>0</v>
      </c>
      <c r="F37" s="221">
        <f>SUMPRODUCT(F32:F35,$C$32:$C$35)/$C$36</f>
        <v>0</v>
      </c>
      <c r="G37" s="406">
        <f>SUMPRODUCT(G32:G35,$C$32:$C$35)/$C$36</f>
        <v>1.2558238777639221</v>
      </c>
      <c r="H37" s="221">
        <f>SUMPRODUCT(H32:H35,$C$32:$C$35)/$C$36</f>
        <v>27.695073883916702</v>
      </c>
      <c r="I37" s="221"/>
      <c r="J37" s="136"/>
      <c r="K37" s="137"/>
      <c r="L37" s="137"/>
      <c r="M37" s="137"/>
      <c r="N37" s="137"/>
      <c r="O37" s="138"/>
      <c r="P37" s="138"/>
      <c r="Q37" s="138"/>
      <c r="R37" s="137"/>
      <c r="S37" s="137"/>
      <c r="T37" s="137"/>
      <c r="U37" s="137"/>
      <c r="V37" s="397" t="s">
        <v>277</v>
      </c>
      <c r="W37" s="374" t="s">
        <v>27</v>
      </c>
      <c r="X37" s="403">
        <f>G37</f>
        <v>1.2558238777639221</v>
      </c>
      <c r="Y37" s="138"/>
      <c r="Z37" s="138"/>
      <c r="AA37" s="137"/>
      <c r="AB37" s="137"/>
      <c r="AC37" s="137"/>
      <c r="AD37" s="137"/>
      <c r="AE37" s="137"/>
      <c r="AF37" s="137"/>
      <c r="AG37" s="359"/>
      <c r="AH37" s="222"/>
      <c r="AJ37"/>
    </row>
    <row r="38" spans="1:36" ht="18" customHeight="1" thickBot="1">
      <c r="A38" s="110">
        <v>38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468" t="s">
        <v>312</v>
      </c>
      <c r="Q38" s="469"/>
      <c r="R38" s="114"/>
      <c r="S38" s="114"/>
      <c r="T38" s="114"/>
      <c r="U38" s="375"/>
      <c r="V38" s="359" t="str">
        <f>P38</f>
        <v>Projected Year 2 - xx/xx/xx - xx/xx/xx</v>
      </c>
      <c r="W38" s="359"/>
      <c r="X38" s="376" t="s">
        <v>278</v>
      </c>
      <c r="Y38" s="377"/>
      <c r="Z38" s="378"/>
      <c r="AA38" s="376" t="s">
        <v>278</v>
      </c>
      <c r="AB38" s="377"/>
      <c r="AC38" s="378"/>
      <c r="AD38" s="376" t="s">
        <v>278</v>
      </c>
      <c r="AE38" s="377"/>
      <c r="AF38" s="378"/>
      <c r="AG38" s="376" t="s">
        <v>278</v>
      </c>
      <c r="AH38" s="377"/>
      <c r="AI38" s="378"/>
      <c r="AJ38"/>
    </row>
    <row r="39" spans="1:36" ht="15" customHeight="1">
      <c r="A39" s="110">
        <v>39</v>
      </c>
      <c r="B39" s="163"/>
      <c r="C39" s="342" t="s">
        <v>155</v>
      </c>
      <c r="D39" s="340"/>
      <c r="E39" s="341"/>
      <c r="F39" s="342" t="s">
        <v>156</v>
      </c>
      <c r="G39" s="340"/>
      <c r="H39" s="341"/>
      <c r="I39" s="342" t="s">
        <v>157</v>
      </c>
      <c r="J39" s="340"/>
      <c r="K39" s="341"/>
      <c r="L39" s="342" t="s">
        <v>158</v>
      </c>
      <c r="M39" s="340"/>
      <c r="N39" s="340"/>
      <c r="O39" s="230"/>
      <c r="P39" s="360"/>
      <c r="Q39" s="360"/>
      <c r="R39" s="379"/>
      <c r="S39" s="379"/>
      <c r="T39" s="379"/>
      <c r="U39" s="379"/>
      <c r="V39" s="360"/>
      <c r="W39" s="360"/>
      <c r="X39" s="380" t="s">
        <v>292</v>
      </c>
      <c r="Y39" s="116"/>
      <c r="Z39" s="117"/>
      <c r="AA39" s="380" t="s">
        <v>293</v>
      </c>
      <c r="AB39" s="116"/>
      <c r="AC39" s="117"/>
      <c r="AD39" s="380" t="s">
        <v>294</v>
      </c>
      <c r="AE39" s="116"/>
      <c r="AF39" s="117"/>
      <c r="AG39" s="380" t="s">
        <v>295</v>
      </c>
      <c r="AH39" s="116"/>
      <c r="AI39" s="117"/>
      <c r="AJ39"/>
    </row>
    <row r="40" spans="1:36" ht="15" customHeight="1">
      <c r="A40" s="110">
        <v>40</v>
      </c>
      <c r="B40" s="164" t="s">
        <v>147</v>
      </c>
      <c r="C40" s="345" t="s">
        <v>113</v>
      </c>
      <c r="D40" s="343" t="s">
        <v>150</v>
      </c>
      <c r="E40" s="344" t="s">
        <v>151</v>
      </c>
      <c r="F40" s="345" t="s">
        <v>113</v>
      </c>
      <c r="G40" s="343" t="s">
        <v>150</v>
      </c>
      <c r="H40" s="344" t="s">
        <v>151</v>
      </c>
      <c r="I40" s="345" t="s">
        <v>113</v>
      </c>
      <c r="J40" s="343" t="s">
        <v>150</v>
      </c>
      <c r="K40" s="344" t="s">
        <v>151</v>
      </c>
      <c r="L40" s="345" t="s">
        <v>113</v>
      </c>
      <c r="M40" s="343" t="s">
        <v>150</v>
      </c>
      <c r="N40" s="348" t="s">
        <v>151</v>
      </c>
      <c r="O40" s="121"/>
      <c r="P40" s="364"/>
      <c r="Q40" s="364"/>
      <c r="R40" s="381"/>
      <c r="S40" s="381"/>
      <c r="T40" s="382"/>
      <c r="U40" s="383"/>
      <c r="V40" s="364"/>
      <c r="W40" s="364"/>
      <c r="X40" s="384" t="s">
        <v>113</v>
      </c>
      <c r="Y40" s="122" t="s">
        <v>283</v>
      </c>
      <c r="Z40" s="385" t="s">
        <v>283</v>
      </c>
      <c r="AA40" s="384" t="s">
        <v>113</v>
      </c>
      <c r="AB40" s="122" t="s">
        <v>283</v>
      </c>
      <c r="AC40" s="385" t="s">
        <v>283</v>
      </c>
      <c r="AD40" s="384" t="s">
        <v>113</v>
      </c>
      <c r="AE40" s="122" t="s">
        <v>283</v>
      </c>
      <c r="AF40" s="385" t="s">
        <v>283</v>
      </c>
      <c r="AG40" s="384" t="s">
        <v>113</v>
      </c>
      <c r="AH40" s="122" t="s">
        <v>283</v>
      </c>
      <c r="AI40" s="385" t="s">
        <v>283</v>
      </c>
      <c r="AJ40"/>
    </row>
    <row r="41" spans="1:36" ht="15" customHeight="1">
      <c r="A41" s="110">
        <v>41</v>
      </c>
      <c r="B41" s="164" t="s">
        <v>152</v>
      </c>
      <c r="C41" s="118" t="s">
        <v>153</v>
      </c>
      <c r="D41" s="124" t="s">
        <v>61</v>
      </c>
      <c r="E41" s="123" t="s">
        <v>57</v>
      </c>
      <c r="F41" s="118" t="s">
        <v>153</v>
      </c>
      <c r="G41" s="124" t="s">
        <v>61</v>
      </c>
      <c r="H41" s="123" t="s">
        <v>57</v>
      </c>
      <c r="I41" s="118" t="s">
        <v>153</v>
      </c>
      <c r="J41" s="124" t="s">
        <v>61</v>
      </c>
      <c r="K41" s="123" t="s">
        <v>57</v>
      </c>
      <c r="L41" s="118" t="s">
        <v>153</v>
      </c>
      <c r="M41" s="124" t="s">
        <v>61</v>
      </c>
      <c r="N41" s="311" t="s">
        <v>57</v>
      </c>
      <c r="O41" s="121" t="s">
        <v>186</v>
      </c>
      <c r="P41" s="366" t="s">
        <v>272</v>
      </c>
      <c r="Q41" s="366" t="s">
        <v>15</v>
      </c>
      <c r="R41" s="386" t="s">
        <v>155</v>
      </c>
      <c r="S41" s="386" t="s">
        <v>156</v>
      </c>
      <c r="T41" s="386" t="s">
        <v>157</v>
      </c>
      <c r="U41" s="386" t="s">
        <v>158</v>
      </c>
      <c r="V41" s="366" t="s">
        <v>272</v>
      </c>
      <c r="W41" s="366" t="s">
        <v>15</v>
      </c>
      <c r="X41" s="384" t="s">
        <v>284</v>
      </c>
      <c r="Y41" s="124" t="s">
        <v>285</v>
      </c>
      <c r="Z41" s="123" t="s">
        <v>286</v>
      </c>
      <c r="AA41" s="384" t="s">
        <v>284</v>
      </c>
      <c r="AB41" s="124" t="s">
        <v>285</v>
      </c>
      <c r="AC41" s="123" t="s">
        <v>286</v>
      </c>
      <c r="AD41" s="384" t="s">
        <v>284</v>
      </c>
      <c r="AE41" s="124" t="s">
        <v>285</v>
      </c>
      <c r="AF41" s="123" t="s">
        <v>286</v>
      </c>
      <c r="AG41" s="384" t="s">
        <v>284</v>
      </c>
      <c r="AH41" s="124" t="s">
        <v>285</v>
      </c>
      <c r="AI41" s="123" t="s">
        <v>286</v>
      </c>
      <c r="AJ41"/>
    </row>
    <row r="42" spans="1:36" ht="15" customHeight="1" thickBot="1">
      <c r="A42" s="110">
        <v>42</v>
      </c>
      <c r="B42" s="165" t="s">
        <v>51</v>
      </c>
      <c r="C42" s="125"/>
      <c r="D42" s="346" t="s">
        <v>154</v>
      </c>
      <c r="E42" s="127" t="s">
        <v>60</v>
      </c>
      <c r="F42" s="125"/>
      <c r="G42" s="346" t="s">
        <v>154</v>
      </c>
      <c r="H42" s="127" t="s">
        <v>60</v>
      </c>
      <c r="I42" s="125"/>
      <c r="J42" s="346" t="s">
        <v>154</v>
      </c>
      <c r="K42" s="127" t="s">
        <v>60</v>
      </c>
      <c r="L42" s="125"/>
      <c r="M42" s="346" t="s">
        <v>154</v>
      </c>
      <c r="N42" s="313" t="s">
        <v>60</v>
      </c>
      <c r="O42" s="128" t="s">
        <v>64</v>
      </c>
      <c r="P42" s="370"/>
      <c r="Q42" s="370"/>
      <c r="R42" s="387" t="s">
        <v>296</v>
      </c>
      <c r="S42" s="387" t="s">
        <v>297</v>
      </c>
      <c r="T42" s="388" t="s">
        <v>298</v>
      </c>
      <c r="U42" s="389" t="s">
        <v>299</v>
      </c>
      <c r="V42" s="370"/>
      <c r="W42" s="370"/>
      <c r="X42" s="125" t="str">
        <f>R42</f>
        <v> Start 7/1/2003</v>
      </c>
      <c r="Y42" s="346" t="s">
        <v>291</v>
      </c>
      <c r="Z42" s="127"/>
      <c r="AA42" s="125" t="str">
        <f>S42</f>
        <v> Start 10/1/2003</v>
      </c>
      <c r="AB42" s="346" t="s">
        <v>291</v>
      </c>
      <c r="AC42" s="127"/>
      <c r="AD42" s="125" t="str">
        <f>T42</f>
        <v>Start 1/1/2004</v>
      </c>
      <c r="AE42" s="346" t="s">
        <v>291</v>
      </c>
      <c r="AF42" s="127"/>
      <c r="AG42" s="125" t="str">
        <f>U42</f>
        <v>Start 4/1/2004</v>
      </c>
      <c r="AH42" s="346" t="s">
        <v>291</v>
      </c>
      <c r="AI42" s="127"/>
      <c r="AJ42"/>
    </row>
    <row r="43" spans="1:36" ht="15" customHeight="1" thickBot="1">
      <c r="A43" s="110">
        <v>43</v>
      </c>
      <c r="B43" s="409" t="str">
        <f>B32</f>
        <v>Qualified Waiver Recipients</v>
      </c>
      <c r="C43" s="225">
        <f>'D1. Member Months'!I9</f>
        <v>15721.386127355294</v>
      </c>
      <c r="D43" s="317">
        <f>C43*($D32+$E32+$F32)</f>
        <v>432415.5637541294</v>
      </c>
      <c r="E43" s="226">
        <f>C43*$G32</f>
        <v>20539.076938748673</v>
      </c>
      <c r="F43" s="225">
        <f>'D1. Member Months'!J9</f>
        <v>15799.41029094128</v>
      </c>
      <c r="G43" s="317">
        <f>F43*($D32+$E32+$F32)</f>
        <v>434561.6126082297</v>
      </c>
      <c r="H43" s="226">
        <f>F43*$G32</f>
        <v>20641.01097217246</v>
      </c>
      <c r="I43" s="225">
        <f>'D1. Member Months'!K9</f>
        <v>15877.821683112194</v>
      </c>
      <c r="J43" s="317">
        <f>I43*($D32+$E32+$F32)</f>
        <v>436718.3121559454</v>
      </c>
      <c r="K43" s="226">
        <f>I43*$G32</f>
        <v>20743.4508972291</v>
      </c>
      <c r="L43" s="225">
        <f>'D1. Member Months'!L9</f>
        <v>15956.62222565701</v>
      </c>
      <c r="M43" s="317">
        <f>L43*($D32+$E32+$F32)</f>
        <v>438885.71525594045</v>
      </c>
      <c r="N43" s="349">
        <f>L43*$G32</f>
        <v>20846.39922462416</v>
      </c>
      <c r="O43" s="231">
        <f>D43+E43+G43+H43+J43+K43+M43+N43</f>
        <v>1825351.1418070195</v>
      </c>
      <c r="P43" s="467" t="s">
        <v>275</v>
      </c>
      <c r="Q43" s="409" t="str">
        <f>B43</f>
        <v>Qualified Waiver Recipients</v>
      </c>
      <c r="R43" s="390">
        <f>D43</f>
        <v>432415.5637541294</v>
      </c>
      <c r="S43" s="390">
        <f>G43</f>
        <v>434561.6126082297</v>
      </c>
      <c r="T43" s="390">
        <f>J43</f>
        <v>436718.3121559454</v>
      </c>
      <c r="U43" s="390">
        <f>M43</f>
        <v>438885.71525594045</v>
      </c>
      <c r="V43" s="467" t="s">
        <v>275</v>
      </c>
      <c r="W43" s="409" t="str">
        <f>W33</f>
        <v>Qualified Waiver Recipients</v>
      </c>
      <c r="X43" s="391"/>
      <c r="Y43" s="392"/>
      <c r="Z43" s="393" t="e">
        <f>Y43/X43</f>
        <v>#DIV/0!</v>
      </c>
      <c r="AA43" s="391"/>
      <c r="AB43" s="392"/>
      <c r="AC43" s="393" t="e">
        <f>AB43/AA43</f>
        <v>#DIV/0!</v>
      </c>
      <c r="AD43" s="391"/>
      <c r="AE43" s="392"/>
      <c r="AF43" s="393" t="e">
        <f>AE43/AD43</f>
        <v>#DIV/0!</v>
      </c>
      <c r="AG43" s="391"/>
      <c r="AH43" s="392"/>
      <c r="AI43" s="393" t="e">
        <f>AH43/AG43</f>
        <v>#DIV/0!</v>
      </c>
      <c r="AJ43"/>
    </row>
    <row r="44" spans="1:36" ht="15" customHeight="1" thickBot="1">
      <c r="A44" s="110">
        <v>44</v>
      </c>
      <c r="B44" s="409" t="str">
        <f>B33</f>
        <v>Non-Qualified Waiver Population</v>
      </c>
      <c r="C44" s="225">
        <f>'D1. Member Months'!I10</f>
        <v>88485.9842523091</v>
      </c>
      <c r="D44" s="317">
        <f>C44*($D33+$E33+$F33)</f>
        <v>2433800.458486541</v>
      </c>
      <c r="E44" s="226">
        <f>C44*$G33</f>
        <v>115601.79387724337</v>
      </c>
      <c r="F44" s="225">
        <f>'D1. Member Months'!J10</f>
        <v>88925.13413734091</v>
      </c>
      <c r="G44" s="317">
        <f>F44*($D33+$E33+$F33)</f>
        <v>2445879.243624842</v>
      </c>
      <c r="H44" s="226">
        <f>F44*$G33</f>
        <v>116175.51766999575</v>
      </c>
      <c r="I44" s="225">
        <f>'D1. Member Months'!K10</f>
        <v>89366.46349320251</v>
      </c>
      <c r="J44" s="317">
        <f>I44*($D33+$E33+$F33)</f>
        <v>2458017.9749472714</v>
      </c>
      <c r="K44" s="226">
        <f>I44*$G33</f>
        <v>116752.08881467347</v>
      </c>
      <c r="L44" s="225">
        <f>'D1. Member Months'!L10</f>
        <v>89809.9831364585</v>
      </c>
      <c r="M44" s="317">
        <f>L44*($D33+$E33+$F33)</f>
        <v>2470216.94996264</v>
      </c>
      <c r="N44" s="349">
        <f>L44*$G33</f>
        <v>117331.52144248932</v>
      </c>
      <c r="O44" s="231">
        <f>D44+E44+G44+H44+J44+K44+M44+N44</f>
        <v>10273775.548825694</v>
      </c>
      <c r="P44" s="467" t="s">
        <v>275</v>
      </c>
      <c r="Q44" s="409" t="str">
        <f>B44</f>
        <v>Non-Qualified Waiver Population</v>
      </c>
      <c r="R44" s="390">
        <f>D44</f>
        <v>2433800.458486541</v>
      </c>
      <c r="S44" s="390">
        <f>G44</f>
        <v>2445879.243624842</v>
      </c>
      <c r="T44" s="390">
        <f>J44</f>
        <v>2458017.9749472714</v>
      </c>
      <c r="U44" s="390">
        <f>M44</f>
        <v>2470216.94996264</v>
      </c>
      <c r="V44" s="467" t="s">
        <v>275</v>
      </c>
      <c r="W44" s="409" t="str">
        <f>W34</f>
        <v>Non-Qualified Waiver Population</v>
      </c>
      <c r="X44" s="391"/>
      <c r="Y44" s="392"/>
      <c r="Z44" s="393" t="e">
        <f>Y44/X44</f>
        <v>#DIV/0!</v>
      </c>
      <c r="AA44" s="391"/>
      <c r="AB44" s="392"/>
      <c r="AC44" s="393" t="e">
        <f>AB44/AA44</f>
        <v>#DIV/0!</v>
      </c>
      <c r="AD44" s="391"/>
      <c r="AE44" s="392"/>
      <c r="AF44" s="393" t="e">
        <f>AE44/AD44</f>
        <v>#DIV/0!</v>
      </c>
      <c r="AG44" s="391"/>
      <c r="AH44" s="392"/>
      <c r="AI44" s="393" t="e">
        <f>AH44/AG44</f>
        <v>#DIV/0!</v>
      </c>
      <c r="AJ44"/>
    </row>
    <row r="45" spans="1:36" ht="15" customHeight="1" thickBot="1">
      <c r="A45" s="110">
        <v>45</v>
      </c>
      <c r="B45" s="409" t="str">
        <f>B34</f>
        <v>Non-Qualified Waiver Population NF</v>
      </c>
      <c r="C45" s="225">
        <f>'D1. Member Months'!I11</f>
        <v>7599.309235062875</v>
      </c>
      <c r="D45" s="317">
        <f>C45*($D34+$E34+$F34)</f>
        <v>209018.4389850914</v>
      </c>
      <c r="E45" s="226">
        <f>C45*$G34</f>
        <v>9928.055694065983</v>
      </c>
      <c r="F45" s="225">
        <f>'D1. Member Months'!J11</f>
        <v>7637.024086800109</v>
      </c>
      <c r="G45" s="317">
        <f>F45*($D34+$E34+$F34)</f>
        <v>210055.78319531234</v>
      </c>
      <c r="H45" s="226">
        <f>F45*$G34</f>
        <v>9977.327955130591</v>
      </c>
      <c r="I45" s="225">
        <f>'D1. Member Months'!K11</f>
        <v>7674.926114765809</v>
      </c>
      <c r="J45" s="317">
        <f>I45*($D34+$E34+$F34)</f>
        <v>211098.27567386645</v>
      </c>
      <c r="K45" s="226">
        <f>I45*$G34</f>
        <v>10026.84475105532</v>
      </c>
      <c r="L45" s="225">
        <f>'D1. Member Months'!L11</f>
        <v>7713.016247902786</v>
      </c>
      <c r="M45" s="317">
        <f>L45*($D34+$E34+$F34)</f>
        <v>212145.94197125713</v>
      </c>
      <c r="N45" s="349">
        <f>L45*$G34</f>
        <v>10076.607295449943</v>
      </c>
      <c r="O45" s="231">
        <f>D45+E45+G45+H45+J45+K45+M45+N45</f>
        <v>882327.2755212291</v>
      </c>
      <c r="P45" s="467" t="s">
        <v>276</v>
      </c>
      <c r="Q45" s="409" t="str">
        <f>B45</f>
        <v>Non-Qualified Waiver Population NF</v>
      </c>
      <c r="R45" s="390">
        <f>D45</f>
        <v>209018.4389850914</v>
      </c>
      <c r="S45" s="390">
        <f>G45</f>
        <v>210055.78319531234</v>
      </c>
      <c r="T45" s="390">
        <f>J45</f>
        <v>211098.27567386645</v>
      </c>
      <c r="U45" s="390">
        <f>M45</f>
        <v>212145.94197125713</v>
      </c>
      <c r="V45" s="467" t="s">
        <v>276</v>
      </c>
      <c r="W45" s="409" t="str">
        <f>W35</f>
        <v>Non-Qualified Waiver Population NF</v>
      </c>
      <c r="X45" s="391"/>
      <c r="Y45" s="392"/>
      <c r="Z45" s="393" t="e">
        <f>Y45/X45</f>
        <v>#DIV/0!</v>
      </c>
      <c r="AA45" s="391"/>
      <c r="AB45" s="392"/>
      <c r="AC45" s="393" t="e">
        <f>AB45/AA45</f>
        <v>#DIV/0!</v>
      </c>
      <c r="AD45" s="391"/>
      <c r="AE45" s="392"/>
      <c r="AF45" s="393" t="e">
        <f>AE45/AD45</f>
        <v>#DIV/0!</v>
      </c>
      <c r="AG45" s="391"/>
      <c r="AH45" s="392"/>
      <c r="AI45" s="393" t="e">
        <f>AH45/AG45</f>
        <v>#DIV/0!</v>
      </c>
      <c r="AJ45"/>
    </row>
    <row r="46" spans="1:36" ht="15" customHeight="1" thickBot="1">
      <c r="A46" s="110">
        <v>46</v>
      </c>
      <c r="B46" s="410" t="str">
        <f>B35</f>
        <v>Expansion Non-Qualified Waiver Population</v>
      </c>
      <c r="C46" s="227">
        <f>'D1. Member Months'!I12</f>
        <v>154189.6931258947</v>
      </c>
      <c r="D46" s="318">
        <f>C46*($D35+$E35+$F35)</f>
        <v>3957510.138393346</v>
      </c>
      <c r="E46" s="228">
        <f>C46*$G35</f>
        <v>187975.66977620753</v>
      </c>
      <c r="F46" s="227">
        <f>'D1. Member Months'!J12</f>
        <v>154954.92602217186</v>
      </c>
      <c r="G46" s="318">
        <f>F46*($D35+$E35+$F35)</f>
        <v>3977150.9904104536</v>
      </c>
      <c r="H46" s="228">
        <f>F46*$G35</f>
        <v>188908.58016273406</v>
      </c>
      <c r="I46" s="227">
        <f>'D1. Member Months'!K12</f>
        <v>155723.95671695075</v>
      </c>
      <c r="J46" s="318">
        <f>I46*($D35+$E35+$F35)</f>
        <v>3996889.3186321603</v>
      </c>
      <c r="K46" s="228">
        <f>I46*$G35</f>
        <v>189846.1205196728</v>
      </c>
      <c r="L46" s="227">
        <f>'D1. Member Months'!L12</f>
        <v>156496.80405844553</v>
      </c>
      <c r="M46" s="318">
        <f>L46*($D35+$E35+$F35)</f>
        <v>4016725.606826201</v>
      </c>
      <c r="N46" s="350">
        <f>L46*$G35</f>
        <v>190788.31382525014</v>
      </c>
      <c r="O46" s="232">
        <f>D46+E46+G46+H46+J46+K46+M46+N46</f>
        <v>16705794.738546027</v>
      </c>
      <c r="P46" s="467" t="s">
        <v>276</v>
      </c>
      <c r="Q46" s="410" t="str">
        <f>B46</f>
        <v>Expansion Non-Qualified Waiver Population</v>
      </c>
      <c r="R46" s="390">
        <f>D46</f>
        <v>3957510.138393346</v>
      </c>
      <c r="S46" s="390">
        <f>G46</f>
        <v>3977150.9904104536</v>
      </c>
      <c r="T46" s="390">
        <f>J46</f>
        <v>3996889.3186321603</v>
      </c>
      <c r="U46" s="390">
        <f>M46</f>
        <v>4016725.606826201</v>
      </c>
      <c r="V46" s="467" t="s">
        <v>276</v>
      </c>
      <c r="W46" s="410" t="str">
        <f>W36</f>
        <v>Expansion Non-Qualified Waiver Population</v>
      </c>
      <c r="X46" s="394"/>
      <c r="Y46" s="395"/>
      <c r="Z46" s="396" t="e">
        <f>Y46/X46</f>
        <v>#DIV/0!</v>
      </c>
      <c r="AA46" s="394"/>
      <c r="AB46" s="395"/>
      <c r="AC46" s="393" t="e">
        <f>AB46/AA46</f>
        <v>#DIV/0!</v>
      </c>
      <c r="AD46" s="394"/>
      <c r="AE46" s="395"/>
      <c r="AF46" s="393" t="e">
        <f>AE46/AD46</f>
        <v>#DIV/0!</v>
      </c>
      <c r="AG46" s="394"/>
      <c r="AH46" s="395"/>
      <c r="AI46" s="393" t="e">
        <f>AH46/AG46</f>
        <v>#DIV/0!</v>
      </c>
      <c r="AJ46"/>
    </row>
    <row r="47" spans="1:36" ht="15" customHeight="1" thickBot="1" thickTop="1">
      <c r="A47" s="110">
        <v>47</v>
      </c>
      <c r="B47" s="135" t="s">
        <v>71</v>
      </c>
      <c r="C47" s="229">
        <f aca="true" t="shared" si="1" ref="C47:O47">SUM(C43:C46)</f>
        <v>265996.37274062197</v>
      </c>
      <c r="D47" s="234">
        <f t="shared" si="1"/>
        <v>7032744.599619108</v>
      </c>
      <c r="E47" s="319">
        <f t="shared" si="1"/>
        <v>334044.5962862655</v>
      </c>
      <c r="F47" s="229">
        <f t="shared" si="1"/>
        <v>267316.49453725416</v>
      </c>
      <c r="G47" s="234">
        <f t="shared" si="1"/>
        <v>7067647.629838837</v>
      </c>
      <c r="H47" s="319">
        <f t="shared" si="1"/>
        <v>335702.4367600329</v>
      </c>
      <c r="I47" s="229">
        <f t="shared" si="1"/>
        <v>268643.16800803127</v>
      </c>
      <c r="J47" s="234">
        <f t="shared" si="1"/>
        <v>7102723.881409243</v>
      </c>
      <c r="K47" s="319">
        <f t="shared" si="1"/>
        <v>337368.5049826307</v>
      </c>
      <c r="L47" s="229">
        <f t="shared" si="1"/>
        <v>269976.4256684638</v>
      </c>
      <c r="M47" s="234">
        <f t="shared" si="1"/>
        <v>7137974.214016039</v>
      </c>
      <c r="N47" s="351">
        <f t="shared" si="1"/>
        <v>339042.8417878136</v>
      </c>
      <c r="O47" s="233">
        <f t="shared" si="1"/>
        <v>29687248.70469997</v>
      </c>
      <c r="P47" s="397" t="s">
        <v>277</v>
      </c>
      <c r="Q47" s="397"/>
      <c r="R47" s="390">
        <f>E47</f>
        <v>334044.5962862655</v>
      </c>
      <c r="S47" s="390">
        <f>H47</f>
        <v>335702.4367600329</v>
      </c>
      <c r="T47" s="390">
        <f>K47</f>
        <v>337368.5049826307</v>
      </c>
      <c r="U47" s="390">
        <f>N47</f>
        <v>339042.8417878136</v>
      </c>
      <c r="V47" s="397" t="s">
        <v>277</v>
      </c>
      <c r="W47" s="374" t="s">
        <v>27</v>
      </c>
      <c r="X47" s="398"/>
      <c r="Y47" s="399"/>
      <c r="Z47" s="400" t="e">
        <f>Y47/X47</f>
        <v>#DIV/0!</v>
      </c>
      <c r="AA47" s="398"/>
      <c r="AB47" s="399"/>
      <c r="AC47" s="400" t="e">
        <f>AB47/AA47</f>
        <v>#DIV/0!</v>
      </c>
      <c r="AD47" s="398"/>
      <c r="AE47" s="399"/>
      <c r="AF47" s="400" t="e">
        <f>AE47/AD47</f>
        <v>#DIV/0!</v>
      </c>
      <c r="AG47" s="398"/>
      <c r="AH47" s="399"/>
      <c r="AI47" s="400" t="e">
        <f>AH47/AG47</f>
        <v>#DIV/0!</v>
      </c>
      <c r="AJ47"/>
    </row>
    <row r="48" spans="16:36" ht="12.75">
      <c r="P48" s="402"/>
      <c r="Q48" s="402"/>
      <c r="R48" s="402"/>
      <c r="S48" s="402"/>
      <c r="T48" s="402"/>
      <c r="U48" s="402"/>
      <c r="AJ48"/>
    </row>
    <row r="49" spans="2:36" ht="12.75">
      <c r="B49" s="411" t="s">
        <v>302</v>
      </c>
      <c r="P49" s="359"/>
      <c r="Q49" s="359"/>
      <c r="R49" s="359"/>
      <c r="S49" s="359"/>
      <c r="T49" s="359"/>
      <c r="U49" s="359"/>
      <c r="AJ49"/>
    </row>
    <row r="50" ht="9.75">
      <c r="B50" s="412" t="s">
        <v>303</v>
      </c>
    </row>
  </sheetData>
  <sheetProtection/>
  <printOptions/>
  <pageMargins left="0.25" right="0.25" top="1.25" bottom="0.75" header="0.75" footer="0.5"/>
  <pageSetup horizontalDpi="600" verticalDpi="600" orientation="landscape" scale="45" r:id="rId1"/>
  <headerFooter alignWithMargins="0">
    <oddHeader>&amp;L&amp;"Arial,Bold"&amp;12State of [State Name]&amp;C&amp;"Arial,Bold"&amp;12Appendix &amp;A</oddHeader>
    <oddFooter>&amp;L&amp;8'&amp;A'&amp;C&amp;8&amp;P of &amp;N&amp;R&amp;8&amp;F</oddFooter>
  </headerFooter>
  <colBreaks count="2" manualBreakCount="2">
    <brk id="15" max="65535" man="1"/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PageLayoutView="0" workbookViewId="0" topLeftCell="A1">
      <selection activeCell="F42" sqref="F42"/>
    </sheetView>
  </sheetViews>
  <sheetFormatPr defaultColWidth="9.140625" defaultRowHeight="12.75"/>
  <cols>
    <col min="1" max="1" width="6.57421875" style="110" customWidth="1"/>
    <col min="2" max="2" width="50.57421875" style="114" bestFit="1" customWidth="1"/>
    <col min="3" max="3" width="15.57421875" style="114" customWidth="1"/>
    <col min="4" max="4" width="17.00390625" style="114" customWidth="1"/>
    <col min="5" max="5" width="15.57421875" style="114" customWidth="1"/>
    <col min="6" max="6" width="16.8515625" style="114" customWidth="1"/>
    <col min="7" max="8" width="15.57421875" style="114" customWidth="1"/>
    <col min="9" max="9" width="13.57421875" style="114" bestFit="1" customWidth="1"/>
    <col min="10" max="10" width="25.8515625" style="114" customWidth="1"/>
    <col min="11" max="11" width="15.57421875" style="114" customWidth="1"/>
    <col min="12" max="12" width="17.421875" style="114" customWidth="1"/>
    <col min="13" max="17" width="15.57421875" style="114" customWidth="1"/>
    <col min="18" max="16384" width="9.140625" style="111" customWidth="1"/>
  </cols>
  <sheetData>
    <row r="1" spans="1:9" s="110" customFormat="1" ht="30">
      <c r="A1" s="109" t="s">
        <v>0</v>
      </c>
      <c r="B1" s="110" t="s">
        <v>1</v>
      </c>
      <c r="C1" s="110" t="s">
        <v>2</v>
      </c>
      <c r="D1" s="110" t="s">
        <v>3</v>
      </c>
      <c r="E1" s="110" t="s">
        <v>4</v>
      </c>
      <c r="F1" s="110" t="s">
        <v>5</v>
      </c>
      <c r="G1" s="110" t="s">
        <v>6</v>
      </c>
      <c r="H1" s="110" t="s">
        <v>7</v>
      </c>
      <c r="I1" s="110" t="s">
        <v>8</v>
      </c>
    </row>
    <row r="2" spans="1:17" ht="12.75">
      <c r="A2" s="110">
        <v>2</v>
      </c>
      <c r="B2" s="246" t="s">
        <v>219</v>
      </c>
      <c r="C2" s="113"/>
      <c r="D2" s="113"/>
      <c r="E2" s="113"/>
      <c r="F2" s="113"/>
      <c r="G2" s="113"/>
      <c r="H2" s="113"/>
      <c r="I2" s="113"/>
      <c r="J2" s="218"/>
      <c r="K2" s="113"/>
      <c r="L2" s="113"/>
      <c r="M2" s="113"/>
      <c r="N2" s="113"/>
      <c r="O2" s="113"/>
      <c r="P2" s="113"/>
      <c r="Q2" s="113"/>
    </row>
    <row r="3" spans="1:17" ht="12.75">
      <c r="A3" s="110">
        <v>3</v>
      </c>
      <c r="B3" s="246" t="s">
        <v>330</v>
      </c>
      <c r="C3" s="113"/>
      <c r="D3" s="466"/>
      <c r="E3" s="466"/>
      <c r="F3" s="113"/>
      <c r="G3" s="113"/>
      <c r="H3" s="113"/>
      <c r="I3" s="113"/>
      <c r="J3" s="218"/>
      <c r="K3" s="113"/>
      <c r="L3" s="113"/>
      <c r="M3" s="113"/>
      <c r="N3" s="113"/>
      <c r="O3" s="113"/>
      <c r="P3" s="113"/>
      <c r="Q3" s="113"/>
    </row>
    <row r="4" spans="1:17" s="114" customFormat="1" ht="13.5" customHeight="1" thickBot="1">
      <c r="A4" s="110">
        <v>4</v>
      </c>
      <c r="B4" s="139"/>
      <c r="C4" s="139"/>
      <c r="D4" s="139"/>
      <c r="E4" s="139"/>
      <c r="F4" s="139"/>
      <c r="G4" s="139"/>
      <c r="H4" s="139"/>
      <c r="I4" s="113" t="s">
        <v>136</v>
      </c>
      <c r="J4" s="139"/>
      <c r="K4" s="113"/>
      <c r="L4" s="112"/>
      <c r="M4" s="112"/>
      <c r="N4" s="112"/>
      <c r="O4" s="112"/>
      <c r="P4" s="112"/>
      <c r="Q4" s="139"/>
    </row>
    <row r="5" spans="1:8" s="114" customFormat="1" ht="13.5" customHeight="1">
      <c r="A5" s="110">
        <v>5</v>
      </c>
      <c r="B5" s="115"/>
      <c r="C5" s="140"/>
      <c r="D5" s="141" t="s">
        <v>95</v>
      </c>
      <c r="E5" s="116"/>
      <c r="F5" s="116"/>
      <c r="G5" s="116"/>
      <c r="H5" s="256"/>
    </row>
    <row r="6" spans="1:8" s="257" customFormat="1" ht="13.5" customHeight="1">
      <c r="A6" s="110">
        <v>6</v>
      </c>
      <c r="B6" s="118" t="s">
        <v>147</v>
      </c>
      <c r="C6" s="123" t="s">
        <v>49</v>
      </c>
      <c r="D6" s="142" t="s">
        <v>160</v>
      </c>
      <c r="E6" s="119" t="s">
        <v>160</v>
      </c>
      <c r="F6" s="119" t="s">
        <v>240</v>
      </c>
      <c r="G6" s="119" t="s">
        <v>160</v>
      </c>
      <c r="H6" s="120" t="s">
        <v>160</v>
      </c>
    </row>
    <row r="7" spans="1:8" s="257" customFormat="1" ht="13.5" customHeight="1">
      <c r="A7" s="110">
        <v>7</v>
      </c>
      <c r="B7" s="118" t="s">
        <v>152</v>
      </c>
      <c r="C7" s="123" t="s">
        <v>52</v>
      </c>
      <c r="D7" s="143" t="s">
        <v>54</v>
      </c>
      <c r="E7" s="122" t="s">
        <v>56</v>
      </c>
      <c r="F7" s="122" t="s">
        <v>61</v>
      </c>
      <c r="G7" s="122" t="s">
        <v>57</v>
      </c>
      <c r="H7" s="123" t="s">
        <v>58</v>
      </c>
    </row>
    <row r="8" spans="1:8" s="114" customFormat="1" ht="13.5" customHeight="1">
      <c r="A8" s="110">
        <v>8</v>
      </c>
      <c r="B8" s="125" t="s">
        <v>51</v>
      </c>
      <c r="C8" s="127" t="s">
        <v>59</v>
      </c>
      <c r="D8" s="144" t="s">
        <v>61</v>
      </c>
      <c r="E8" s="126" t="s">
        <v>60</v>
      </c>
      <c r="F8" s="126" t="s">
        <v>241</v>
      </c>
      <c r="G8" s="126" t="s">
        <v>60</v>
      </c>
      <c r="H8" s="127" t="s">
        <v>64</v>
      </c>
    </row>
    <row r="9" spans="1:11" s="114" customFormat="1" ht="13.5" customHeight="1">
      <c r="A9" s="110">
        <v>9</v>
      </c>
      <c r="B9" s="409" t="str">
        <f>'D6. RO Targets'!W11</f>
        <v>Qualified Waiver Recipients</v>
      </c>
      <c r="C9" s="145">
        <f>'D1. Member Months'!C9</f>
        <v>69593.82058845392</v>
      </c>
      <c r="D9" s="146">
        <f>'D5. Waiver Cost Projection'!D13</f>
        <v>26.195167722261314</v>
      </c>
      <c r="E9" s="130">
        <f>'D5. Waiver Cost Projection'!E13</f>
        <v>0</v>
      </c>
      <c r="F9" s="130">
        <f>'D5. Waiver Cost Projection'!F13</f>
        <v>0</v>
      </c>
      <c r="G9" s="130">
        <f>'D5. Waiver Cost Projection'!G13</f>
        <v>1.2442303431447963</v>
      </c>
      <c r="H9" s="131">
        <f>'D5. Waiver Cost Projection'!H13</f>
        <v>27.43939806540611</v>
      </c>
      <c r="K9" s="272"/>
    </row>
    <row r="10" spans="1:11" s="114" customFormat="1" ht="13.5" customHeight="1">
      <c r="A10" s="110">
        <v>10</v>
      </c>
      <c r="B10" s="409" t="str">
        <f>'D6. RO Targets'!W12</f>
        <v>Non-Qualified Waiver Population</v>
      </c>
      <c r="C10" s="44">
        <f>'D1. Member Months'!C10</f>
        <v>391700.68483547214</v>
      </c>
      <c r="D10" s="47">
        <f>'D5. Waiver Cost Projection'!D14</f>
        <v>26.195167722261314</v>
      </c>
      <c r="E10" s="48">
        <f>'D5. Waiver Cost Projection'!E14</f>
        <v>0</v>
      </c>
      <c r="F10" s="48">
        <f>'D5. Waiver Cost Projection'!F14</f>
        <v>0</v>
      </c>
      <c r="G10" s="48">
        <f>'D5. Waiver Cost Projection'!G14</f>
        <v>1.2442303431447963</v>
      </c>
      <c r="H10" s="49">
        <f>'D5. Waiver Cost Projection'!H14</f>
        <v>27.439398065406106</v>
      </c>
      <c r="K10" s="272"/>
    </row>
    <row r="11" spans="1:11" s="114" customFormat="1" ht="13.5" customHeight="1">
      <c r="A11" s="110">
        <v>11</v>
      </c>
      <c r="B11" s="409" t="str">
        <f>'D6. RO Targets'!W13</f>
        <v>Non-Qualified Waiver Population NF</v>
      </c>
      <c r="C11" s="44">
        <f>'D1. Member Months'!C11</f>
        <v>33639.843154855094</v>
      </c>
      <c r="D11" s="47">
        <f>'D5. Waiver Cost Projection'!D15</f>
        <v>26.195167722261314</v>
      </c>
      <c r="E11" s="48">
        <f>'D5. Waiver Cost Projection'!E15</f>
        <v>0</v>
      </c>
      <c r="F11" s="48">
        <f>'D5. Waiver Cost Projection'!F15</f>
        <v>0</v>
      </c>
      <c r="G11" s="48">
        <f>'D5. Waiver Cost Projection'!G15</f>
        <v>1.244230343144796</v>
      </c>
      <c r="H11" s="49">
        <f>'D5. Waiver Cost Projection'!H15</f>
        <v>27.43939806540611</v>
      </c>
      <c r="K11" s="272"/>
    </row>
    <row r="12" spans="1:11" s="114" customFormat="1" ht="13.5" customHeight="1" thickBot="1">
      <c r="A12" s="110">
        <v>12</v>
      </c>
      <c r="B12" s="410" t="str">
        <f>'D6. RO Targets'!W14</f>
        <v>Expansion Non-Qualified Waiver Population</v>
      </c>
      <c r="C12" s="352">
        <f>'D1. Member Months'!C12</f>
        <v>837400.5463270498</v>
      </c>
      <c r="D12" s="147">
        <f>'D5. Waiver Cost Projection'!D16</f>
        <v>24.44428806005161</v>
      </c>
      <c r="E12" s="132">
        <f>'D5. Waiver Cost Projection'!E16</f>
        <v>0</v>
      </c>
      <c r="F12" s="132">
        <f>'D5. Waiver Cost Projection'!F16</f>
        <v>0</v>
      </c>
      <c r="G12" s="132">
        <f>'D5. Waiver Cost Projection'!G16</f>
        <v>1.1610662410472525</v>
      </c>
      <c r="H12" s="148">
        <f>'D5. Waiver Cost Projection'!H16</f>
        <v>25.605354301098863</v>
      </c>
      <c r="K12" s="272"/>
    </row>
    <row r="13" spans="1:11" s="114" customFormat="1" ht="13.5" customHeight="1" thickBot="1" thickTop="1">
      <c r="A13" s="110">
        <v>13</v>
      </c>
      <c r="B13" s="149" t="s">
        <v>71</v>
      </c>
      <c r="C13" s="150">
        <f>SUM(C9:C12)</f>
        <v>1332334.894905831</v>
      </c>
      <c r="D13" s="156"/>
      <c r="E13" s="156"/>
      <c r="F13" s="156"/>
      <c r="G13" s="156"/>
      <c r="H13" s="156"/>
      <c r="K13" s="272"/>
    </row>
    <row r="14" spans="1:8" s="114" customFormat="1" ht="13.5" customHeight="1" thickBot="1" thickTop="1">
      <c r="A14" s="110">
        <v>14</v>
      </c>
      <c r="B14" s="149" t="s">
        <v>251</v>
      </c>
      <c r="C14" s="150"/>
      <c r="D14" s="154">
        <f>SUMPRODUCT(D9:D12,$C$9:$C$12)/$C$13</f>
        <v>25.09470297327569</v>
      </c>
      <c r="E14" s="154">
        <f>SUMPRODUCT(E9:E12,$C$9:$C$12)/$C$13</f>
        <v>0</v>
      </c>
      <c r="F14" s="154">
        <f>SUMPRODUCT(F9:F12,$C$9:$C$12)/$C$13</f>
        <v>0</v>
      </c>
      <c r="G14" s="154">
        <f>SUMPRODUCT(G9:G12,$C$9:$C$12)/$C$13</f>
        <v>1.191959953171858</v>
      </c>
      <c r="H14" s="154">
        <f>SUMPRODUCT(H9:H12,$C$9:$C$12)/$C$13</f>
        <v>26.28666292644755</v>
      </c>
    </row>
    <row r="15" spans="1:8" s="114" customFormat="1" ht="13.5" customHeight="1" thickBot="1" thickTop="1">
      <c r="A15" s="110">
        <v>15</v>
      </c>
      <c r="B15" s="155" t="s">
        <v>164</v>
      </c>
      <c r="C15" s="156"/>
      <c r="D15" s="156"/>
      <c r="E15" s="156"/>
      <c r="F15" s="156"/>
      <c r="G15" s="156"/>
      <c r="H15" s="157">
        <f>H14*C13</f>
        <v>35022638.2875335</v>
      </c>
    </row>
    <row r="16" spans="1:9" ht="13.5" customHeight="1" thickBot="1" thickTop="1">
      <c r="A16" s="110">
        <v>16</v>
      </c>
      <c r="B16" s="136"/>
      <c r="C16" s="137"/>
      <c r="D16" s="161"/>
      <c r="E16" s="161"/>
      <c r="F16" s="161"/>
      <c r="G16" s="161"/>
      <c r="H16" s="161"/>
      <c r="I16" s="162"/>
    </row>
    <row r="17" spans="1:9" ht="13.5" customHeight="1">
      <c r="A17" s="110">
        <v>17</v>
      </c>
      <c r="B17" s="115"/>
      <c r="C17" s="238" t="s">
        <v>112</v>
      </c>
      <c r="D17" s="116" t="s">
        <v>182</v>
      </c>
      <c r="E17" s="116"/>
      <c r="F17" s="116"/>
      <c r="G17" s="116"/>
      <c r="H17" s="116"/>
      <c r="I17" s="252"/>
    </row>
    <row r="18" spans="1:9" ht="13.5" customHeight="1">
      <c r="A18" s="110">
        <v>18</v>
      </c>
      <c r="B18" s="118" t="s">
        <v>147</v>
      </c>
      <c r="C18" s="239" t="s">
        <v>148</v>
      </c>
      <c r="D18" s="308" t="s">
        <v>134</v>
      </c>
      <c r="E18" s="119" t="s">
        <v>134</v>
      </c>
      <c r="F18" s="119" t="s">
        <v>134</v>
      </c>
      <c r="G18" s="119" t="s">
        <v>134</v>
      </c>
      <c r="H18" s="309" t="s">
        <v>134</v>
      </c>
      <c r="I18" s="253" t="s">
        <v>161</v>
      </c>
    </row>
    <row r="19" spans="1:9" ht="13.5" customHeight="1">
      <c r="A19" s="110">
        <v>19</v>
      </c>
      <c r="B19" s="118" t="s">
        <v>152</v>
      </c>
      <c r="C19" s="240" t="s">
        <v>113</v>
      </c>
      <c r="D19" s="310" t="s">
        <v>109</v>
      </c>
      <c r="E19" s="122" t="s">
        <v>56</v>
      </c>
      <c r="F19" s="122" t="s">
        <v>110</v>
      </c>
      <c r="G19" s="122" t="s">
        <v>57</v>
      </c>
      <c r="H19" s="311" t="s">
        <v>112</v>
      </c>
      <c r="I19" s="254" t="s">
        <v>162</v>
      </c>
    </row>
    <row r="20" spans="1:9" ht="13.5" customHeight="1">
      <c r="A20" s="110">
        <v>20</v>
      </c>
      <c r="B20" s="125" t="s">
        <v>51</v>
      </c>
      <c r="C20" s="241" t="s">
        <v>20</v>
      </c>
      <c r="D20" s="312" t="s">
        <v>121</v>
      </c>
      <c r="E20" s="126" t="s">
        <v>121</v>
      </c>
      <c r="F20" s="126" t="s">
        <v>121</v>
      </c>
      <c r="G20" s="126" t="s">
        <v>121</v>
      </c>
      <c r="H20" s="313" t="s">
        <v>64</v>
      </c>
      <c r="I20" s="255" t="s">
        <v>163</v>
      </c>
    </row>
    <row r="21" spans="1:12" ht="13.5" customHeight="1">
      <c r="A21" s="110">
        <v>21</v>
      </c>
      <c r="B21" s="409" t="str">
        <f>B9</f>
        <v>Qualified Waiver Recipients</v>
      </c>
      <c r="C21" s="242">
        <f>'D1. Member Months'!H9</f>
        <v>69593.82058845392</v>
      </c>
      <c r="D21" s="247">
        <f>'D5. Waiver Cost Projection'!D30</f>
        <v>26.195167722261314</v>
      </c>
      <c r="E21" s="48">
        <f>'D5. Waiver Cost Projection'!E30</f>
        <v>0</v>
      </c>
      <c r="F21" s="48">
        <f>'D5. Waiver Cost Projection'!F30</f>
        <v>0</v>
      </c>
      <c r="G21" s="48">
        <f>'D5. Waiver Cost Projection'!G30</f>
        <v>1.2442303431447963</v>
      </c>
      <c r="H21" s="250">
        <f>'D5. Waiver Cost Projection'!H30</f>
        <v>27.43939806540611</v>
      </c>
      <c r="I21" s="475">
        <f>(H21/H9)-1</f>
        <v>0</v>
      </c>
      <c r="K21" s="272"/>
      <c r="L21" s="273"/>
    </row>
    <row r="22" spans="1:12" ht="13.5" customHeight="1">
      <c r="A22" s="110">
        <v>22</v>
      </c>
      <c r="B22" s="409" t="str">
        <f>B10</f>
        <v>Non-Qualified Waiver Population</v>
      </c>
      <c r="C22" s="242">
        <f>'D1. Member Months'!H10</f>
        <v>391700.68483547214</v>
      </c>
      <c r="D22" s="247">
        <f>'D5. Waiver Cost Projection'!D31</f>
        <v>26.195167722261314</v>
      </c>
      <c r="E22" s="48">
        <f>'D5. Waiver Cost Projection'!E31</f>
        <v>0</v>
      </c>
      <c r="F22" s="48">
        <f>'D5. Waiver Cost Projection'!F31</f>
        <v>0</v>
      </c>
      <c r="G22" s="48">
        <f>'D5. Waiver Cost Projection'!G31</f>
        <v>1.2442303431447963</v>
      </c>
      <c r="H22" s="250">
        <f>'D5. Waiver Cost Projection'!H31</f>
        <v>27.43939806540611</v>
      </c>
      <c r="I22" s="476">
        <f>(H22/H10)-1</f>
        <v>0</v>
      </c>
      <c r="K22" s="272"/>
      <c r="L22" s="273"/>
    </row>
    <row r="23" spans="1:12" ht="13.5" customHeight="1">
      <c r="A23" s="110">
        <v>23</v>
      </c>
      <c r="B23" s="409" t="str">
        <f>B11</f>
        <v>Non-Qualified Waiver Population NF</v>
      </c>
      <c r="C23" s="242">
        <f>'D1. Member Months'!H11</f>
        <v>33639.843154855094</v>
      </c>
      <c r="D23" s="247">
        <f>'D5. Waiver Cost Projection'!D32</f>
        <v>26.195167722261314</v>
      </c>
      <c r="E23" s="48">
        <f>'D5. Waiver Cost Projection'!E32</f>
        <v>0</v>
      </c>
      <c r="F23" s="48">
        <f>'D5. Waiver Cost Projection'!F32</f>
        <v>0</v>
      </c>
      <c r="G23" s="48">
        <f>'D5. Waiver Cost Projection'!G32</f>
        <v>1.244230343144796</v>
      </c>
      <c r="H23" s="250">
        <f>'D5. Waiver Cost Projection'!H32</f>
        <v>27.43939806540611</v>
      </c>
      <c r="I23" s="476">
        <f>(H23/H11)-1</f>
        <v>0</v>
      </c>
      <c r="K23" s="272"/>
      <c r="L23" s="273"/>
    </row>
    <row r="24" spans="1:12" ht="13.5" customHeight="1" thickBot="1">
      <c r="A24" s="110">
        <v>24</v>
      </c>
      <c r="B24" s="410" t="str">
        <f>B12</f>
        <v>Expansion Non-Qualified Waiver Population</v>
      </c>
      <c r="C24" s="249">
        <f>'D1. Member Months'!H12</f>
        <v>837400.5463270498</v>
      </c>
      <c r="D24" s="248">
        <f>'D5. Waiver Cost Projection'!D33</f>
        <v>24.44428806005161</v>
      </c>
      <c r="E24" s="132">
        <f>'D5. Waiver Cost Projection'!E33</f>
        <v>0</v>
      </c>
      <c r="F24" s="132">
        <f>'D5. Waiver Cost Projection'!F33</f>
        <v>0</v>
      </c>
      <c r="G24" s="132">
        <f>'D5. Waiver Cost Projection'!G33</f>
        <v>1.1610662410472525</v>
      </c>
      <c r="H24" s="251">
        <f>'D5. Waiver Cost Projection'!H33</f>
        <v>25.60535430109886</v>
      </c>
      <c r="I24" s="477">
        <f>(H24/H12)-1</f>
        <v>0</v>
      </c>
      <c r="K24" s="272"/>
      <c r="L24" s="273"/>
    </row>
    <row r="25" spans="1:11" ht="13.5" customHeight="1" thickBot="1" thickTop="1">
      <c r="A25" s="110">
        <v>25</v>
      </c>
      <c r="B25" s="149" t="s">
        <v>71</v>
      </c>
      <c r="C25" s="151">
        <f>SUM(C21:C24)</f>
        <v>1332334.894905831</v>
      </c>
      <c r="D25" s="152"/>
      <c r="E25" s="153"/>
      <c r="F25" s="153"/>
      <c r="G25" s="153"/>
      <c r="H25" s="153"/>
      <c r="I25" s="478" t="s">
        <v>136</v>
      </c>
      <c r="K25" s="272"/>
    </row>
    <row r="26" spans="1:9" ht="13.5" customHeight="1" thickBot="1" thickTop="1">
      <c r="A26" s="110">
        <v>26</v>
      </c>
      <c r="B26" s="149" t="s">
        <v>254</v>
      </c>
      <c r="C26" s="150"/>
      <c r="D26" s="154">
        <f>SUMPRODUCT(D21:D24,$C$9:$C$12)/$C$13</f>
        <v>25.09470297327569</v>
      </c>
      <c r="E26" s="154">
        <f>SUMPRODUCT(E21:E24,$C$9:$C$12)/$C$13</f>
        <v>0</v>
      </c>
      <c r="F26" s="154">
        <f>SUMPRODUCT(F21:F24,$C$9:$C$12)/$C$13</f>
        <v>0</v>
      </c>
      <c r="G26" s="154">
        <f>SUMPRODUCT(G21:G24,$C$9:$C$12)/$C$13</f>
        <v>1.191959953171858</v>
      </c>
      <c r="H26" s="154">
        <f>SUMPRODUCT(H21:H24,$C$9:$C$12)/$C$13</f>
        <v>26.286662926447555</v>
      </c>
      <c r="I26" s="475">
        <f>(H26/H14)-1</f>
        <v>0</v>
      </c>
    </row>
    <row r="27" spans="1:9" ht="13.5" customHeight="1" thickBot="1" thickTop="1">
      <c r="A27" s="110">
        <v>27</v>
      </c>
      <c r="B27" s="149" t="s">
        <v>255</v>
      </c>
      <c r="C27" s="150"/>
      <c r="D27" s="154">
        <f>SUMPRODUCT(D21:D24,$C$21:$C$24)/$C$25</f>
        <v>25.09470297327569</v>
      </c>
      <c r="E27" s="154">
        <f>SUMPRODUCT(E21:E24,$C$21:$C$24)/$C$25</f>
        <v>0</v>
      </c>
      <c r="F27" s="154">
        <f>SUMPRODUCT(F21:F24,$C$21:$C$24)/$C$25</f>
        <v>0</v>
      </c>
      <c r="G27" s="154">
        <f>SUMPRODUCT(G21:G24,$C$21:$C$24)/$C$25</f>
        <v>1.191959953171858</v>
      </c>
      <c r="H27" s="154">
        <f>SUMPRODUCT(H21:H24,$C$21:$C$24)/$C$25</f>
        <v>26.286662926447555</v>
      </c>
      <c r="I27" s="479">
        <f>(H27/H14)-1</f>
        <v>0</v>
      </c>
    </row>
    <row r="28" spans="1:9" ht="13.5" customHeight="1" thickBot="1" thickTop="1">
      <c r="A28" s="110">
        <v>28</v>
      </c>
      <c r="B28" s="314" t="s">
        <v>188</v>
      </c>
      <c r="C28" s="158"/>
      <c r="D28" s="159"/>
      <c r="E28" s="159"/>
      <c r="F28" s="159"/>
      <c r="G28" s="159"/>
      <c r="H28" s="160">
        <f>H27*C25</f>
        <v>35022638.28753351</v>
      </c>
      <c r="I28" s="260"/>
    </row>
    <row r="29" spans="1:9" ht="13.5" customHeight="1" thickBot="1" thickTop="1">
      <c r="A29" s="110">
        <v>29</v>
      </c>
      <c r="B29" s="136"/>
      <c r="I29" s="480"/>
    </row>
    <row r="30" spans="1:9" ht="13.5" customHeight="1">
      <c r="A30" s="110">
        <v>30</v>
      </c>
      <c r="B30" s="115"/>
      <c r="C30" s="238" t="s">
        <v>112</v>
      </c>
      <c r="D30" s="116" t="s">
        <v>183</v>
      </c>
      <c r="E30" s="116"/>
      <c r="F30" s="116"/>
      <c r="G30" s="116"/>
      <c r="H30" s="117"/>
      <c r="I30" s="261" t="s">
        <v>136</v>
      </c>
    </row>
    <row r="31" spans="1:9" ht="13.5" customHeight="1">
      <c r="A31" s="110">
        <v>31</v>
      </c>
      <c r="B31" s="118" t="s">
        <v>147</v>
      </c>
      <c r="C31" s="239" t="s">
        <v>159</v>
      </c>
      <c r="D31" s="308" t="s">
        <v>178</v>
      </c>
      <c r="E31" s="119" t="s">
        <v>178</v>
      </c>
      <c r="F31" s="119" t="s">
        <v>178</v>
      </c>
      <c r="G31" s="119" t="s">
        <v>178</v>
      </c>
      <c r="H31" s="119" t="s">
        <v>178</v>
      </c>
      <c r="I31" s="262" t="s">
        <v>165</v>
      </c>
    </row>
    <row r="32" spans="1:9" ht="13.5" customHeight="1">
      <c r="A32" s="110">
        <v>32</v>
      </c>
      <c r="B32" s="118" t="s">
        <v>152</v>
      </c>
      <c r="C32" s="240" t="s">
        <v>113</v>
      </c>
      <c r="D32" s="310" t="s">
        <v>109</v>
      </c>
      <c r="E32" s="122" t="s">
        <v>56</v>
      </c>
      <c r="F32" s="122" t="s">
        <v>110</v>
      </c>
      <c r="G32" s="122" t="s">
        <v>57</v>
      </c>
      <c r="H32" s="123" t="s">
        <v>112</v>
      </c>
      <c r="I32" s="263" t="s">
        <v>166</v>
      </c>
    </row>
    <row r="33" spans="1:9" ht="13.5" customHeight="1">
      <c r="A33" s="110">
        <v>33</v>
      </c>
      <c r="B33" s="125" t="s">
        <v>51</v>
      </c>
      <c r="C33" s="241" t="s">
        <v>21</v>
      </c>
      <c r="D33" s="312" t="s">
        <v>121</v>
      </c>
      <c r="E33" s="126" t="s">
        <v>121</v>
      </c>
      <c r="F33" s="126" t="s">
        <v>121</v>
      </c>
      <c r="G33" s="126" t="s">
        <v>121</v>
      </c>
      <c r="H33" s="127" t="s">
        <v>64</v>
      </c>
      <c r="I33" s="264" t="s">
        <v>163</v>
      </c>
    </row>
    <row r="34" spans="1:9" ht="13.5" customHeight="1">
      <c r="A34" s="110">
        <v>34</v>
      </c>
      <c r="B34" s="409" t="str">
        <f>B21</f>
        <v>Qualified Waiver Recipients</v>
      </c>
      <c r="C34" s="242">
        <f>'D1. Member Months'!M9</f>
        <v>63355.240327065774</v>
      </c>
      <c r="D34" s="247">
        <f>'D5. Waiver Cost Projection'!O30</f>
        <v>27.50492610837438</v>
      </c>
      <c r="E34" s="48">
        <f>'D5. Waiver Cost Projection'!S30</f>
        <v>0</v>
      </c>
      <c r="F34" s="48">
        <f>'D5. Waiver Cost Projection'!W30</f>
        <v>0</v>
      </c>
      <c r="G34" s="48">
        <f>'D5. Waiver Cost Projection'!AA30</f>
        <v>1.306441860302036</v>
      </c>
      <c r="H34" s="129">
        <f>'D5. Waiver Cost Projection'!AB30</f>
        <v>28.811367968676418</v>
      </c>
      <c r="I34" s="475">
        <f>(H34/H21)-1</f>
        <v>0.050000000000000044</v>
      </c>
    </row>
    <row r="35" spans="1:9" ht="13.5" customHeight="1">
      <c r="A35" s="110">
        <v>35</v>
      </c>
      <c r="B35" s="409" t="str">
        <f>B22</f>
        <v>Non-Qualified Waiver Population</v>
      </c>
      <c r="C35" s="242">
        <f>'D1. Member Months'!M10</f>
        <v>356587.56501931103</v>
      </c>
      <c r="D35" s="247">
        <f>'D5. Waiver Cost Projection'!O31</f>
        <v>27.50492610837438</v>
      </c>
      <c r="E35" s="48">
        <f>'D5. Waiver Cost Projection'!S31</f>
        <v>0</v>
      </c>
      <c r="F35" s="48">
        <f>'D5. Waiver Cost Projection'!W31</f>
        <v>0</v>
      </c>
      <c r="G35" s="48">
        <f>'D5. Waiver Cost Projection'!AA31</f>
        <v>1.306441860302036</v>
      </c>
      <c r="H35" s="129">
        <f>'D5. Waiver Cost Projection'!AB31</f>
        <v>28.811367968676418</v>
      </c>
      <c r="I35" s="476">
        <f>(H35/H22)-1</f>
        <v>0.050000000000000044</v>
      </c>
    </row>
    <row r="36" spans="1:9" ht="13.5" customHeight="1">
      <c r="A36" s="110">
        <v>36</v>
      </c>
      <c r="B36" s="409" t="str">
        <f>B23</f>
        <v>Non-Qualified Waiver Population NF</v>
      </c>
      <c r="C36" s="242">
        <f>'D1. Member Months'!M11</f>
        <v>30624.27568453158</v>
      </c>
      <c r="D36" s="247">
        <f>'D5. Waiver Cost Projection'!O32</f>
        <v>27.50492610837438</v>
      </c>
      <c r="E36" s="48">
        <f>'D5. Waiver Cost Projection'!S32</f>
        <v>0</v>
      </c>
      <c r="F36" s="48">
        <f>'D5. Waiver Cost Projection'!W32</f>
        <v>0</v>
      </c>
      <c r="G36" s="48">
        <f>'D5. Waiver Cost Projection'!AA32</f>
        <v>1.3064418603020358</v>
      </c>
      <c r="H36" s="129">
        <f>'D5. Waiver Cost Projection'!AB32</f>
        <v>28.811367968676418</v>
      </c>
      <c r="I36" s="476">
        <f>(H36/H23)-1</f>
        <v>0.050000000000000044</v>
      </c>
    </row>
    <row r="37" spans="1:9" ht="13.5" customHeight="1" thickBot="1">
      <c r="A37" s="110">
        <v>37</v>
      </c>
      <c r="B37" s="410" t="str">
        <f>B24</f>
        <v>Expansion Non-Qualified Waiver Population</v>
      </c>
      <c r="C37" s="249">
        <f>'D1. Member Months'!M12</f>
        <v>621365.3799234629</v>
      </c>
      <c r="D37" s="248">
        <f>'D5. Waiver Cost Projection'!O33</f>
        <v>25.66650246305419</v>
      </c>
      <c r="E37" s="132">
        <f>'D5. Waiver Cost Projection'!S33</f>
        <v>0</v>
      </c>
      <c r="F37" s="132">
        <f>'D5. Waiver Cost Projection'!W33</f>
        <v>0</v>
      </c>
      <c r="G37" s="132">
        <f>'D5. Waiver Cost Projection'!AA33</f>
        <v>1.219119553099615</v>
      </c>
      <c r="H37" s="133">
        <f>'D5. Waiver Cost Projection'!AB33</f>
        <v>26.885622016153803</v>
      </c>
      <c r="I37" s="477">
        <f>(H37/H24)-1</f>
        <v>0.050000000000000044</v>
      </c>
    </row>
    <row r="38" spans="1:9" ht="13.5" customHeight="1" thickBot="1" thickTop="1">
      <c r="A38" s="110">
        <v>38</v>
      </c>
      <c r="B38" s="149" t="s">
        <v>71</v>
      </c>
      <c r="C38" s="151">
        <f>SUM(C34:C37)</f>
        <v>1071932.4609543714</v>
      </c>
      <c r="D38" s="152"/>
      <c r="E38" s="153"/>
      <c r="F38" s="153"/>
      <c r="G38" s="153"/>
      <c r="H38" s="153"/>
      <c r="I38" s="481"/>
    </row>
    <row r="39" spans="1:9" ht="13.5" customHeight="1" thickBot="1" thickTop="1">
      <c r="A39" s="110">
        <v>39</v>
      </c>
      <c r="B39" s="149" t="s">
        <v>325</v>
      </c>
      <c r="C39" s="150"/>
      <c r="D39" s="154">
        <f>SUMPRODUCT(D34:D37,$C$9:$C$12)/$C$13</f>
        <v>26.34943812193948</v>
      </c>
      <c r="E39" s="154">
        <f>SUMPRODUCT(E34:E37,$C$9:$C$12)/$C$13</f>
        <v>0</v>
      </c>
      <c r="F39" s="154">
        <f>SUMPRODUCT(F34:F37,$C$9:$C$12)/$C$13</f>
        <v>0</v>
      </c>
      <c r="G39" s="154">
        <f>SUMPRODUCT(G34:G37,$C$9:$C$12)/$C$13</f>
        <v>1.2515579508304506</v>
      </c>
      <c r="H39" s="154">
        <f>SUMPRODUCT(H34:H37,$C$9:$C$12)/$C$13</f>
        <v>27.600996072769934</v>
      </c>
      <c r="I39" s="475">
        <f>(H39/H26)-1</f>
        <v>0.050000000000000044</v>
      </c>
    </row>
    <row r="40" spans="1:9" ht="13.5" customHeight="1" thickBot="1" thickTop="1">
      <c r="A40" s="110">
        <v>40</v>
      </c>
      <c r="B40" s="149" t="s">
        <v>257</v>
      </c>
      <c r="C40" s="150"/>
      <c r="D40" s="154">
        <f>SUMPRODUCT(D34:D37,$C$34:$C$37)/$C$38</f>
        <v>26.439250006152783</v>
      </c>
      <c r="E40" s="154">
        <f>SUMPRODUCT(E34:E37,$C$34:$C$37)/$C$38</f>
        <v>0</v>
      </c>
      <c r="F40" s="154">
        <f>SUMPRODUCT(F34:F37,$C$34:$C$37)/$C$38</f>
        <v>0</v>
      </c>
      <c r="G40" s="154">
        <f>SUMPRODUCT(G34:G37,$C$34:$C$37)/$C$38</f>
        <v>1.2558238777639221</v>
      </c>
      <c r="H40" s="154">
        <f>SUMPRODUCT(H34:H37,$C$34:$C$37)/$C$38</f>
        <v>27.695073883916702</v>
      </c>
      <c r="I40" s="479">
        <f>(H40/H27)-1</f>
        <v>0.05357891800149783</v>
      </c>
    </row>
    <row r="41" spans="1:9" ht="13.5" customHeight="1" thickBot="1" thickTop="1">
      <c r="A41" s="110">
        <v>41</v>
      </c>
      <c r="B41" s="314" t="s">
        <v>187</v>
      </c>
      <c r="C41" s="158"/>
      <c r="D41" s="159"/>
      <c r="E41" s="159"/>
      <c r="F41" s="159"/>
      <c r="G41" s="159"/>
      <c r="H41" s="160">
        <f>C38*H40</f>
        <v>29687248.70469997</v>
      </c>
      <c r="I41" s="260"/>
    </row>
    <row r="42" spans="1:9" s="29" customFormat="1" ht="13.5" customHeight="1" thickBot="1" thickTop="1">
      <c r="A42" s="110">
        <v>42</v>
      </c>
      <c r="B42" s="114"/>
      <c r="C42" s="114"/>
      <c r="D42" s="114"/>
      <c r="E42" s="114"/>
      <c r="F42" s="114"/>
      <c r="G42" s="114"/>
      <c r="H42" s="114"/>
      <c r="I42" s="260"/>
    </row>
    <row r="43" spans="1:10" s="29" customFormat="1" ht="13.5" customHeight="1">
      <c r="A43" s="110">
        <v>43</v>
      </c>
      <c r="B43" s="347"/>
      <c r="C43" s="238" t="s">
        <v>112</v>
      </c>
      <c r="D43" s="22"/>
      <c r="E43" s="22"/>
      <c r="F43" s="22"/>
      <c r="G43" s="22"/>
      <c r="H43" s="22"/>
      <c r="I43" s="265"/>
      <c r="J43" s="265"/>
    </row>
    <row r="44" spans="1:10" s="29" customFormat="1" ht="13.5" customHeight="1">
      <c r="A44" s="110">
        <v>44</v>
      </c>
      <c r="B44" s="338" t="s">
        <v>147</v>
      </c>
      <c r="C44" s="239" t="s">
        <v>211</v>
      </c>
      <c r="D44" s="114"/>
      <c r="E44" s="114"/>
      <c r="F44" s="114"/>
      <c r="G44" s="114"/>
      <c r="H44" s="114"/>
      <c r="I44" s="266" t="s">
        <v>161</v>
      </c>
      <c r="J44" s="266" t="s">
        <v>161</v>
      </c>
    </row>
    <row r="45" spans="1:10" s="29" customFormat="1" ht="13.5" customHeight="1">
      <c r="A45" s="110">
        <v>45</v>
      </c>
      <c r="B45" s="338" t="s">
        <v>152</v>
      </c>
      <c r="C45" s="240" t="s">
        <v>113</v>
      </c>
      <c r="D45" s="114"/>
      <c r="E45" s="114"/>
      <c r="F45" s="114"/>
      <c r="G45" s="114"/>
      <c r="H45" s="114"/>
      <c r="I45" s="263" t="s">
        <v>167</v>
      </c>
      <c r="J45" s="263" t="s">
        <v>167</v>
      </c>
    </row>
    <row r="46" spans="1:10" ht="13.5" customHeight="1">
      <c r="A46" s="110">
        <v>46</v>
      </c>
      <c r="B46" s="339" t="s">
        <v>51</v>
      </c>
      <c r="C46" s="241" t="s">
        <v>212</v>
      </c>
      <c r="I46" s="264" t="s">
        <v>322</v>
      </c>
      <c r="J46" s="264" t="s">
        <v>168</v>
      </c>
    </row>
    <row r="47" spans="1:10" ht="13.5" customHeight="1">
      <c r="A47" s="110">
        <v>47</v>
      </c>
      <c r="B47" s="409" t="str">
        <f>B34</f>
        <v>Qualified Waiver Recipients</v>
      </c>
      <c r="C47" s="242">
        <f>'D1. Member Months'!N9</f>
        <v>132949.0609155197</v>
      </c>
      <c r="I47" s="476">
        <f>(((H34/H9)^(1/+I$62))-1)</f>
        <v>0.0040741237836483535</v>
      </c>
      <c r="J47" s="476">
        <f>((1+I47)^12)-1</f>
        <v>0.050000000000001155</v>
      </c>
    </row>
    <row r="48" spans="1:10" s="257" customFormat="1" ht="13.5" customHeight="1">
      <c r="A48" s="110">
        <v>48</v>
      </c>
      <c r="B48" s="409" t="str">
        <f>B35</f>
        <v>Non-Qualified Waiver Population</v>
      </c>
      <c r="C48" s="242">
        <f>'D1. Member Months'!N10</f>
        <v>748288.2498547832</v>
      </c>
      <c r="D48" s="114"/>
      <c r="E48" s="114"/>
      <c r="F48" s="114"/>
      <c r="G48" s="114"/>
      <c r="H48" s="114"/>
      <c r="I48" s="476">
        <f>(((H35/H10)^(1/+I$62))-1)</f>
        <v>0.0040741237836483535</v>
      </c>
      <c r="J48" s="476">
        <f>((1+I48)^12)-1</f>
        <v>0.050000000000001155</v>
      </c>
    </row>
    <row r="49" spans="1:10" s="257" customFormat="1" ht="13.5" customHeight="1">
      <c r="A49" s="110">
        <v>49</v>
      </c>
      <c r="B49" s="409" t="str">
        <f>B36</f>
        <v>Non-Qualified Waiver Population NF</v>
      </c>
      <c r="C49" s="242">
        <f>'D1. Member Months'!N11</f>
        <v>64264.118839386676</v>
      </c>
      <c r="D49" s="114"/>
      <c r="E49" s="114"/>
      <c r="F49" s="114"/>
      <c r="G49" s="114"/>
      <c r="H49" s="114"/>
      <c r="I49" s="476">
        <f>(((H36/H11)^(1/+I$62))-1)</f>
        <v>0.0040741237836483535</v>
      </c>
      <c r="J49" s="476">
        <f>((1+I49)^12)-1</f>
        <v>0.050000000000001155</v>
      </c>
    </row>
    <row r="50" spans="1:10" ht="13.5" customHeight="1" thickBot="1">
      <c r="A50" s="110">
        <v>50</v>
      </c>
      <c r="B50" s="410" t="str">
        <f>B37</f>
        <v>Expansion Non-Qualified Waiver Population</v>
      </c>
      <c r="C50" s="242">
        <f>'D1. Member Months'!N12</f>
        <v>1458765.9262505127</v>
      </c>
      <c r="I50" s="479">
        <f>(((H37/H12)^(1/+I$62))-1)</f>
        <v>0.0040741237836483535</v>
      </c>
      <c r="J50" s="479">
        <f>((1+I50)^12)-1</f>
        <v>0.050000000000001155</v>
      </c>
    </row>
    <row r="51" spans="1:10" ht="13.5" customHeight="1" thickBot="1" thickTop="1">
      <c r="A51" s="110">
        <v>51</v>
      </c>
      <c r="B51" s="149" t="s">
        <v>71</v>
      </c>
      <c r="C51" s="151">
        <f>SUM(C47:C50)</f>
        <v>2404267.3558602026</v>
      </c>
      <c r="I51" s="482"/>
      <c r="J51" s="482"/>
    </row>
    <row r="52" spans="1:10" ht="13.5" customHeight="1" thickBot="1" thickTop="1">
      <c r="A52" s="110">
        <v>52</v>
      </c>
      <c r="B52" s="149" t="s">
        <v>256</v>
      </c>
      <c r="C52" s="22"/>
      <c r="I52" s="483">
        <f>(((((H39/H14)^(1/+I$62))-1)))</f>
        <v>0.0040741237836483535</v>
      </c>
      <c r="J52" s="483">
        <f>((1+I52)^12)-1</f>
        <v>0.050000000000001155</v>
      </c>
    </row>
    <row r="53" spans="1:10" ht="13.5" customHeight="1" thickBot="1" thickTop="1">
      <c r="A53" s="110">
        <v>53</v>
      </c>
      <c r="B53" s="149" t="s">
        <v>257</v>
      </c>
      <c r="C53" s="22"/>
      <c r="I53" s="479">
        <f>(((H40/H14)^(1/+I$62))-1)</f>
        <v>0.004358877537081085</v>
      </c>
      <c r="J53" s="479">
        <f>((1+I53)^12)-1</f>
        <v>0.05357891800149894</v>
      </c>
    </row>
    <row r="54" spans="1:11" ht="15.75" customHeight="1" thickBot="1" thickTop="1">
      <c r="A54" s="110">
        <v>54</v>
      </c>
      <c r="B54" s="158" t="s">
        <v>189</v>
      </c>
      <c r="C54" s="159"/>
      <c r="D54" s="159"/>
      <c r="E54" s="159"/>
      <c r="F54" s="159"/>
      <c r="G54" s="159"/>
      <c r="H54" s="160">
        <f>H28+H41</f>
        <v>64709886.99223348</v>
      </c>
      <c r="I54" s="111"/>
      <c r="K54" s="111"/>
    </row>
    <row r="55" ht="15.75" customHeight="1" thickTop="1">
      <c r="K55" s="111"/>
    </row>
    <row r="56" spans="2:11" ht="15.75" customHeight="1">
      <c r="B56" s="411" t="s">
        <v>302</v>
      </c>
      <c r="H56" s="471" t="s">
        <v>315</v>
      </c>
      <c r="I56" s="472"/>
      <c r="K56" s="111"/>
    </row>
    <row r="57" spans="2:9" ht="12.75">
      <c r="B57" s="412" t="s">
        <v>303</v>
      </c>
      <c r="H57" s="473" t="s">
        <v>320</v>
      </c>
      <c r="I57" s="474" t="s">
        <v>420</v>
      </c>
    </row>
    <row r="58" spans="2:9" ht="12.75">
      <c r="B58" s="470" t="s">
        <v>314</v>
      </c>
      <c r="C58" s="470"/>
      <c r="D58" s="470"/>
      <c r="E58" s="470"/>
      <c r="H58" s="473" t="s">
        <v>321</v>
      </c>
      <c r="I58" s="474">
        <v>0</v>
      </c>
    </row>
    <row r="59" spans="8:9" ht="12.75">
      <c r="H59" s="473" t="s">
        <v>316</v>
      </c>
      <c r="I59" s="474">
        <v>12</v>
      </c>
    </row>
    <row r="60" spans="8:9" ht="12.75">
      <c r="H60" s="473" t="s">
        <v>317</v>
      </c>
      <c r="I60" s="474">
        <v>12</v>
      </c>
    </row>
    <row r="61" spans="8:9" ht="12.75">
      <c r="H61" s="473" t="s">
        <v>318</v>
      </c>
      <c r="I61" s="473">
        <f>SUM(I57:I60)</f>
        <v>24</v>
      </c>
    </row>
    <row r="62" spans="8:9" ht="12.75">
      <c r="H62" s="473" t="s">
        <v>319</v>
      </c>
      <c r="I62" s="473">
        <f>+I61-12</f>
        <v>12</v>
      </c>
    </row>
  </sheetData>
  <sheetProtection/>
  <printOptions horizontalCentered="1"/>
  <pageMargins left="0.25" right="0.25" top="1" bottom="0.5" header="0.75" footer="0.5"/>
  <pageSetup fitToHeight="1" fitToWidth="1" horizontalDpi="360" verticalDpi="360" orientation="landscape" scale="50" r:id="rId1"/>
  <headerFooter alignWithMargins="0">
    <oddHeader>&amp;L&amp;"Arial,Bold"&amp;12State of [State Name]&amp;C&amp;"Arial,Bold"&amp;12Appendix &amp;A</oddHeader>
    <oddFooter>&amp;L&amp;8'&amp;A'&amp;C&amp;8Page &amp;P of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 M. Mercer,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JMcEnaney</dc:creator>
  <cp:keywords/>
  <dc:description/>
  <cp:lastModifiedBy>Sarah Wunder</cp:lastModifiedBy>
  <cp:lastPrinted>2003-04-28T20:47:20Z</cp:lastPrinted>
  <dcterms:created xsi:type="dcterms:W3CDTF">2003-01-13T17:58:53Z</dcterms:created>
  <dcterms:modified xsi:type="dcterms:W3CDTF">2022-10-27T14:49:30Z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ategory">
    <vt:lpwstr/>
  </property>
</Properties>
</file>